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285" activeTab="0"/>
  </bookViews>
  <sheets>
    <sheet name="Hinterbliebenen-Rente" sheetId="1" r:id="rId1"/>
    <sheet name="Tabelle2" sheetId="2" r:id="rId2"/>
    <sheet name="Tabelle3" sheetId="3" r:id="rId3"/>
  </sheets>
  <definedNames>
    <definedName name="_xlnm.Print_Area" localSheetId="0">'Hinterbliebenen-Rente'!$B$1:$AB$44</definedName>
    <definedName name="Z_C7F1E149_A306_11DA_916A_A5064B494B23_.wvu.Cols" localSheetId="0" hidden="1">'Hinterbliebenen-Rente'!$AA:$AC</definedName>
    <definedName name="Z_F644AC88_9D93_11DA_916A_8C103A124039_.wvu.Cols" localSheetId="0" hidden="1">'Hinterbliebenen-Rente'!#REF!</definedName>
    <definedName name="Z_F644AC88_9D93_11DA_916A_8C103A124039_.wvu.Rows" localSheetId="0" hidden="1">'Hinterbliebenen-Rente'!$3:$5</definedName>
  </definedNames>
  <calcPr fullCalcOnLoad="1"/>
</workbook>
</file>

<file path=xl/sharedStrings.xml><?xml version="1.0" encoding="utf-8"?>
<sst xmlns="http://schemas.openxmlformats.org/spreadsheetml/2006/main" count="31" uniqueCount="30">
  <si>
    <t>KV</t>
  </si>
  <si>
    <t>PV</t>
  </si>
  <si>
    <t>Summe</t>
  </si>
  <si>
    <t>Hinterbl.Rente</t>
  </si>
  <si>
    <t>Brutto-Rente</t>
  </si>
  <si>
    <t>Netto-Rente</t>
  </si>
  <si>
    <t>ohne Berücksichtigung von Zusatzeinkünften</t>
  </si>
  <si>
    <t>Kranken- und Pflegeversicherung der Rentner (KVdR / PVdR)</t>
  </si>
  <si>
    <t xml:space="preserve">Beispiele zum Lesen der Matrix: </t>
  </si>
  <si>
    <t>Anrechnungs-Betrag</t>
  </si>
  <si>
    <t>Matrix als Orientierungshilfe zum Ablesen der DRV-Hinterbliebenenrente nach "altem Versicherungsrecht"</t>
  </si>
  <si>
    <t>Hinterbliebenenrente - ab dem 01.01.2002 - "Altes Recht" - Vertrauensschutzregelung - bei Heirat vor dem 1. Januar 2002 und wenn mindestens ein Ehepartner vor dem 2. Januar 1962 geboren wurde</t>
  </si>
  <si>
    <t>eigene DRV-Hinterbliebenenrente selbst berechnen können. Diese Rechenmodelle sowohl nach "altem", als auch nach "neuem Versicherungsrecht" gelten ab dem 01.01.2002.</t>
  </si>
  <si>
    <t xml:space="preserve">Auf der Internet-Seite der ADG www.adg-ev.de finden Sie zwei Rechenmodelle mit Beschreibung, Formeln, Freibeträgen, Zusatzeinkünften und Anrechnungsbeträgen als Orientierungshilfe, damit Sie Ihre </t>
  </si>
  <si>
    <t>Freibetrag - €</t>
  </si>
  <si>
    <t xml:space="preserve"> (8,2% / 1,95% (mit Kindern))</t>
  </si>
  <si>
    <t>Pauschalabzug für Anrechnungsbetrag</t>
  </si>
  <si>
    <t>akt. RW     - €</t>
  </si>
  <si>
    <t>Pauschalabzug</t>
  </si>
  <si>
    <t xml:space="preserve">1. Der Hinterbliebene hat eine eigene DRV-Brutto-Rente von € 1.000,-, der Verstorbene eine DRV-Brutto-Rente von € 1.500,-. Der Hinterbliebene erhält dann seine eigene DRV-Netto-Rente von  € 899,-, </t>
  </si>
  <si>
    <t>zusätzlich 60% vom Verstorbenen, davon Abzug des Anrechnungsbetrages und der KVdR/PVdR,  eine DRV-Hinterbliebenen-Rente von netto  €  758,-, zusammen also eine DRV-Rente von  € 1.657,- netto.</t>
  </si>
  <si>
    <t xml:space="preserve">2. DRV-Brutto-Renten: Hinterbliebener  €  1.500,-,  Verstorbener € 1.000,-. DRV-Hinterbliebenenrente netto: eigene  € 1348,- zugügl. € 334,- ergibt zusammen eine DRV-Rente von €  1.682,- netto. </t>
  </si>
  <si>
    <t>Abzug KV / PV</t>
  </si>
  <si>
    <t>Witwe/Witwer</t>
  </si>
  <si>
    <t>DRV-Rente des Verstorbenen brutto (€)</t>
  </si>
  <si>
    <t>DRV-Hinterbliebenenrente nach Abzug von Anrechnungsbetrag und Kranken- und Pflegeversicherungsbeiträgen (KVdR/PVdR) netto (€)</t>
  </si>
  <si>
    <t>DRV-Rente des Hinterbliebenen netto (€)</t>
  </si>
  <si>
    <t>L001 1102 3</t>
  </si>
  <si>
    <t>MS - MN</t>
  </si>
  <si>
    <t>Februar 2011   -   www.adg-ev.de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</si>
</sst>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[$-407]dddd\,\ d\.\ mmmm\ yyyy"/>
    <numFmt numFmtId="174" formatCode="[$-407]d/\ mmmm\ yyyy;@"/>
    <numFmt numFmtId="175" formatCode="[$-407]d/\ mmm/\ yyyy;@"/>
  </numFmts>
  <fonts count="25">
    <font>
      <sz val="12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i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bgColor indexed="41"/>
      </patternFill>
    </fill>
    <fill>
      <patternFill patternType="gray125">
        <bgColor indexed="47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20" borderId="1" applyNumberFormat="0" applyAlignment="0" applyProtection="0"/>
    <xf numFmtId="0" fontId="15" fillId="20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2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3" borderId="9" applyNumberFormat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2" fontId="5" fillId="0" borderId="0" xfId="51" applyNumberFormat="1" applyFont="1" applyAlignment="1">
      <alignment horizontal="left"/>
    </xf>
    <xf numFmtId="10" fontId="5" fillId="0" borderId="0" xfId="51" applyNumberFormat="1" applyFont="1" applyAlignment="1">
      <alignment/>
    </xf>
    <xf numFmtId="0" fontId="4" fillId="0" borderId="0" xfId="0" applyFont="1" applyAlignment="1">
      <alignment/>
    </xf>
    <xf numFmtId="10" fontId="5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0" fontId="3" fillId="0" borderId="0" xfId="51" applyNumberFormat="1" applyFont="1" applyAlignment="1">
      <alignment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24" borderId="12" xfId="0" applyNumberFormat="1" applyFont="1" applyFill="1" applyBorder="1" applyAlignment="1">
      <alignment/>
    </xf>
    <xf numFmtId="3" fontId="3" fillId="25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74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/>
    </xf>
    <xf numFmtId="172" fontId="5" fillId="0" borderId="0" xfId="51" applyNumberFormat="1" applyFont="1" applyAlignment="1">
      <alignment horizontal="left"/>
    </xf>
    <xf numFmtId="0" fontId="5" fillId="0" borderId="0" xfId="0" applyFont="1" applyAlignment="1">
      <alignment/>
    </xf>
    <xf numFmtId="10" fontId="3" fillId="0" borderId="0" xfId="51" applyNumberFormat="1" applyFont="1" applyAlignment="1">
      <alignment/>
    </xf>
    <xf numFmtId="10" fontId="5" fillId="0" borderId="0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24" borderId="0" xfId="0" applyNumberFormat="1" applyFont="1" applyFill="1" applyBorder="1" applyAlignment="1">
      <alignment/>
    </xf>
    <xf numFmtId="3" fontId="3" fillId="25" borderId="0" xfId="0" applyNumberFormat="1" applyFont="1" applyFill="1" applyBorder="1" applyAlignment="1">
      <alignment/>
    </xf>
    <xf numFmtId="3" fontId="3" fillId="0" borderId="21" xfId="0" applyNumberFormat="1" applyFont="1" applyBorder="1" applyAlignment="1">
      <alignment/>
    </xf>
    <xf numFmtId="2" fontId="3" fillId="0" borderId="16" xfId="0" applyNumberFormat="1" applyFont="1" applyBorder="1" applyAlignment="1">
      <alignment/>
    </xf>
    <xf numFmtId="2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22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24" borderId="14" xfId="0" applyNumberFormat="1" applyFont="1" applyFill="1" applyBorder="1" applyAlignment="1">
      <alignment/>
    </xf>
    <xf numFmtId="3" fontId="3" fillId="25" borderId="14" xfId="0" applyNumberFormat="1" applyFont="1" applyFill="1" applyBorder="1" applyAlignment="1">
      <alignment/>
    </xf>
    <xf numFmtId="3" fontId="3" fillId="0" borderId="16" xfId="0" applyNumberFormat="1" applyFont="1" applyBorder="1" applyAlignment="1">
      <alignment/>
    </xf>
    <xf numFmtId="2" fontId="3" fillId="26" borderId="12" xfId="0" applyNumberFormat="1" applyFont="1" applyFill="1" applyBorder="1" applyAlignment="1">
      <alignment vertical="center" wrapText="1"/>
    </xf>
    <xf numFmtId="3" fontId="3" fillId="0" borderId="24" xfId="0" applyNumberFormat="1" applyFont="1" applyBorder="1" applyAlignment="1">
      <alignment/>
    </xf>
    <xf numFmtId="3" fontId="3" fillId="24" borderId="24" xfId="0" applyNumberFormat="1" applyFont="1" applyFill="1" applyBorder="1" applyAlignment="1">
      <alignment/>
    </xf>
    <xf numFmtId="3" fontId="3" fillId="25" borderId="24" xfId="0" applyNumberFormat="1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3" fontId="3" fillId="25" borderId="13" xfId="0" applyNumberFormat="1" applyFont="1" applyFill="1" applyBorder="1" applyAlignment="1">
      <alignment/>
    </xf>
    <xf numFmtId="3" fontId="3" fillId="24" borderId="13" xfId="0" applyNumberFormat="1" applyFont="1" applyFill="1" applyBorder="1" applyAlignment="1">
      <alignment/>
    </xf>
    <xf numFmtId="3" fontId="3" fillId="24" borderId="21" xfId="0" applyNumberFormat="1" applyFont="1" applyFill="1" applyBorder="1" applyAlignment="1">
      <alignment/>
    </xf>
    <xf numFmtId="3" fontId="3" fillId="24" borderId="17" xfId="0" applyNumberFormat="1" applyFont="1" applyFill="1" applyBorder="1" applyAlignment="1">
      <alignment/>
    </xf>
    <xf numFmtId="3" fontId="3" fillId="25" borderId="17" xfId="0" applyNumberFormat="1" applyFont="1" applyFill="1" applyBorder="1" applyAlignment="1">
      <alignment/>
    </xf>
    <xf numFmtId="3" fontId="3" fillId="25" borderId="21" xfId="0" applyNumberFormat="1" applyFont="1" applyFill="1" applyBorder="1" applyAlignment="1">
      <alignment/>
    </xf>
    <xf numFmtId="3" fontId="3" fillId="26" borderId="12" xfId="0" applyNumberFormat="1" applyFont="1" applyFill="1" applyBorder="1" applyAlignment="1">
      <alignment/>
    </xf>
    <xf numFmtId="3" fontId="24" fillId="24" borderId="23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14" fontId="3" fillId="0" borderId="13" xfId="0" applyNumberFormat="1" applyFont="1" applyBorder="1" applyAlignment="1">
      <alignment horizontal="center"/>
    </xf>
    <xf numFmtId="2" fontId="0" fillId="4" borderId="15" xfId="0" applyNumberFormat="1" applyFont="1" applyFill="1" applyBorder="1" applyAlignment="1">
      <alignment horizontal="center"/>
    </xf>
    <xf numFmtId="2" fontId="0" fillId="4" borderId="13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>
      <alignment horizontal="center"/>
    </xf>
    <xf numFmtId="0" fontId="0" fillId="4" borderId="11" xfId="0" applyFont="1" applyFill="1" applyBorder="1" applyAlignment="1">
      <alignment vertical="center" textRotation="90"/>
    </xf>
    <xf numFmtId="0" fontId="0" fillId="4" borderId="24" xfId="0" applyFont="1" applyFill="1" applyBorder="1" applyAlignment="1">
      <alignment vertical="center" textRotation="90"/>
    </xf>
    <xf numFmtId="0" fontId="0" fillId="4" borderId="10" xfId="0" applyFont="1" applyFill="1" applyBorder="1" applyAlignment="1">
      <alignment vertical="center" textRotation="90"/>
    </xf>
    <xf numFmtId="3" fontId="0" fillId="26" borderId="18" xfId="0" applyNumberFormat="1" applyFont="1" applyFill="1" applyBorder="1" applyAlignment="1">
      <alignment horizontal="center" wrapText="1"/>
    </xf>
    <xf numFmtId="3" fontId="0" fillId="26" borderId="19" xfId="0" applyNumberFormat="1" applyFont="1" applyFill="1" applyBorder="1" applyAlignment="1">
      <alignment horizontal="center" wrapText="1"/>
    </xf>
    <xf numFmtId="3" fontId="0" fillId="26" borderId="23" xfId="0" applyNumberFormat="1" applyFont="1" applyFill="1" applyBorder="1" applyAlignment="1">
      <alignment horizontal="center" wrapText="1"/>
    </xf>
    <xf numFmtId="17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0" xfId="0" applyAlignment="1">
      <alignment/>
    </xf>
    <xf numFmtId="174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323850</xdr:colOff>
      <xdr:row>1</xdr:row>
      <xdr:rowOff>0</xdr:rowOff>
    </xdr:from>
    <xdr:to>
      <xdr:col>27</xdr:col>
      <xdr:colOff>200025</xdr:colOff>
      <xdr:row>2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49025" y="266700"/>
          <a:ext cx="809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44"/>
  <sheetViews>
    <sheetView showGridLines="0" tabSelected="1" zoomScale="90" zoomScaleNormal="90" zoomScalePageLayoutView="0" workbookViewId="0" topLeftCell="A1">
      <selection activeCell="P26" sqref="P26"/>
    </sheetView>
  </sheetViews>
  <sheetFormatPr defaultColWidth="11.5546875" defaultRowHeight="15"/>
  <cols>
    <col min="1" max="1" width="4.5546875" style="0" customWidth="1"/>
    <col min="2" max="2" width="2.88671875" style="0" customWidth="1"/>
    <col min="3" max="4" width="5.4453125" style="0" customWidth="1"/>
    <col min="5" max="5" width="9.77734375" style="0" customWidth="1"/>
    <col min="6" max="6" width="1.2265625" style="0" customWidth="1"/>
    <col min="7" max="10" width="4.88671875" style="0" customWidth="1"/>
    <col min="11" max="12" width="6.21484375" style="0" customWidth="1"/>
    <col min="13" max="15" width="4.88671875" style="0" customWidth="1"/>
    <col min="16" max="16" width="5.77734375" style="0" customWidth="1"/>
    <col min="17" max="23" width="4.88671875" style="0" customWidth="1"/>
    <col min="24" max="24" width="5.3359375" style="0" customWidth="1"/>
    <col min="25" max="25" width="6.10546875" style="0" customWidth="1"/>
    <col min="26" max="26" width="4.88671875" style="0" customWidth="1"/>
    <col min="27" max="27" width="5.99609375" style="0" customWidth="1"/>
    <col min="28" max="28" width="7.10546875" style="0" customWidth="1"/>
    <col min="29" max="29" width="11.10546875" style="0" hidden="1" customWidth="1"/>
    <col min="30" max="30" width="0" style="0" hidden="1" customWidth="1"/>
  </cols>
  <sheetData>
    <row r="1" spans="27:28" ht="21" customHeight="1">
      <c r="AA1" s="10"/>
      <c r="AB1" s="12"/>
    </row>
    <row r="2" spans="27:28" ht="21" customHeight="1">
      <c r="AA2" s="84"/>
      <c r="AB2" s="85"/>
    </row>
    <row r="3" spans="2:28" s="6" customFormat="1" ht="18">
      <c r="B3" s="32" t="s">
        <v>10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84"/>
      <c r="AB3" s="85"/>
    </row>
    <row r="4" spans="2:28" ht="15">
      <c r="B4" s="1" t="s">
        <v>6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84"/>
      <c r="AB4" s="85"/>
    </row>
    <row r="5" spans="2:28" ht="8.2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84"/>
      <c r="AB5" s="85"/>
    </row>
    <row r="6" spans="2:28" ht="15">
      <c r="B6" s="1"/>
      <c r="C6" s="2"/>
      <c r="D6" s="2"/>
      <c r="E6" s="75" t="s">
        <v>24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7"/>
      <c r="AA6" s="88"/>
      <c r="AB6" s="89"/>
    </row>
    <row r="7" spans="2:28" ht="15">
      <c r="B7" s="1"/>
      <c r="C7" s="2"/>
      <c r="D7" s="2"/>
      <c r="E7" s="21" t="s">
        <v>4</v>
      </c>
      <c r="F7" s="63"/>
      <c r="G7" s="61">
        <v>100</v>
      </c>
      <c r="H7" s="61">
        <v>200</v>
      </c>
      <c r="I7" s="61">
        <v>300</v>
      </c>
      <c r="J7" s="61">
        <v>400</v>
      </c>
      <c r="K7" s="61">
        <v>500</v>
      </c>
      <c r="L7" s="61">
        <v>600</v>
      </c>
      <c r="M7" s="61">
        <v>700</v>
      </c>
      <c r="N7" s="61">
        <v>800</v>
      </c>
      <c r="O7" s="61">
        <v>900</v>
      </c>
      <c r="P7" s="64">
        <v>1000</v>
      </c>
      <c r="Q7" s="61">
        <v>1100</v>
      </c>
      <c r="R7" s="61">
        <v>1200</v>
      </c>
      <c r="S7" s="61">
        <v>1300</v>
      </c>
      <c r="T7" s="61">
        <v>1400</v>
      </c>
      <c r="U7" s="65">
        <v>1500</v>
      </c>
      <c r="V7" s="61">
        <v>1600</v>
      </c>
      <c r="W7" s="61">
        <v>1700</v>
      </c>
      <c r="X7" s="61">
        <v>1800</v>
      </c>
      <c r="Y7" s="61">
        <v>1900</v>
      </c>
      <c r="Z7" s="62">
        <v>2000</v>
      </c>
      <c r="AA7" s="86"/>
      <c r="AB7" s="87"/>
    </row>
    <row r="8" spans="2:26" ht="17.25" customHeight="1">
      <c r="B8" s="1"/>
      <c r="C8" s="2"/>
      <c r="D8" s="2"/>
      <c r="E8" s="47" t="s">
        <v>3</v>
      </c>
      <c r="F8" s="48"/>
      <c r="G8" s="49">
        <f>G7*$AD$19</f>
        <v>60</v>
      </c>
      <c r="H8" s="49">
        <f aca="true" t="shared" si="0" ref="H8:Z8">H7*$AD$19</f>
        <v>120</v>
      </c>
      <c r="I8" s="49">
        <f t="shared" si="0"/>
        <v>180</v>
      </c>
      <c r="J8" s="49">
        <f t="shared" si="0"/>
        <v>240</v>
      </c>
      <c r="K8" s="49">
        <f t="shared" si="0"/>
        <v>300</v>
      </c>
      <c r="L8" s="49">
        <f t="shared" si="0"/>
        <v>360</v>
      </c>
      <c r="M8" s="49">
        <f t="shared" si="0"/>
        <v>420</v>
      </c>
      <c r="N8" s="49">
        <f t="shared" si="0"/>
        <v>480</v>
      </c>
      <c r="O8" s="49">
        <f t="shared" si="0"/>
        <v>540</v>
      </c>
      <c r="P8" s="68">
        <f t="shared" si="0"/>
        <v>600</v>
      </c>
      <c r="Q8" s="49">
        <f t="shared" si="0"/>
        <v>660</v>
      </c>
      <c r="R8" s="49">
        <f t="shared" si="0"/>
        <v>720</v>
      </c>
      <c r="S8" s="49">
        <f t="shared" si="0"/>
        <v>780</v>
      </c>
      <c r="T8" s="49">
        <f t="shared" si="0"/>
        <v>840</v>
      </c>
      <c r="U8" s="67">
        <f t="shared" si="0"/>
        <v>900</v>
      </c>
      <c r="V8" s="49">
        <f t="shared" si="0"/>
        <v>960</v>
      </c>
      <c r="W8" s="49">
        <f t="shared" si="0"/>
        <v>1020</v>
      </c>
      <c r="X8" s="49">
        <f t="shared" si="0"/>
        <v>1080</v>
      </c>
      <c r="Y8" s="49">
        <f t="shared" si="0"/>
        <v>1140</v>
      </c>
      <c r="Z8" s="50">
        <f t="shared" si="0"/>
        <v>1200</v>
      </c>
    </row>
    <row r="9" spans="2:26" ht="7.5" customHeight="1">
      <c r="B9" s="1"/>
      <c r="C9" s="2"/>
      <c r="D9" s="2"/>
      <c r="E9" s="2"/>
      <c r="F9" s="2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7" ht="32.25" customHeight="1">
      <c r="B10" s="78" t="s">
        <v>26</v>
      </c>
      <c r="C10" s="56" t="s">
        <v>4</v>
      </c>
      <c r="D10" s="56" t="s">
        <v>5</v>
      </c>
      <c r="E10" s="56" t="s">
        <v>9</v>
      </c>
      <c r="F10" s="2"/>
      <c r="G10" s="81" t="s">
        <v>25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3"/>
      <c r="AA10" s="70" t="s">
        <v>2</v>
      </c>
    </row>
    <row r="11" spans="2:26" ht="7.5" customHeight="1">
      <c r="B11" s="79"/>
      <c r="C11" s="51"/>
      <c r="D11" s="51"/>
      <c r="E11" s="5"/>
      <c r="F11" s="5"/>
      <c r="G11" s="43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2:26" ht="15">
      <c r="B12" s="79"/>
      <c r="C12" s="15">
        <v>100</v>
      </c>
      <c r="D12" s="15">
        <f>C12*(1-$AD$16)</f>
        <v>89.85</v>
      </c>
      <c r="E12" s="62">
        <f aca="true" t="shared" si="1" ref="E12:E30">IF(C12*(1-$AD$20)&gt;=$AD$18,(C12*(1-$AD$20)-$AD$18)*0.4,0)</f>
        <v>0</v>
      </c>
      <c r="F12" s="2"/>
      <c r="G12" s="60">
        <f aca="true" t="shared" si="2" ref="G12:P21">IF($E12&lt;G$8,(G$8-$E12)*(1-$AD$16),0)</f>
        <v>53.91</v>
      </c>
      <c r="H12" s="61">
        <f t="shared" si="2"/>
        <v>107.82</v>
      </c>
      <c r="I12" s="61">
        <f t="shared" si="2"/>
        <v>161.73</v>
      </c>
      <c r="J12" s="61">
        <f t="shared" si="2"/>
        <v>215.64</v>
      </c>
      <c r="K12" s="61">
        <f t="shared" si="2"/>
        <v>269.55</v>
      </c>
      <c r="L12" s="61">
        <f t="shared" si="2"/>
        <v>323.46</v>
      </c>
      <c r="M12" s="61">
        <f t="shared" si="2"/>
        <v>377.37</v>
      </c>
      <c r="N12" s="61">
        <f t="shared" si="2"/>
        <v>431.28</v>
      </c>
      <c r="O12" s="61">
        <f t="shared" si="2"/>
        <v>485.19</v>
      </c>
      <c r="P12" s="64">
        <f t="shared" si="2"/>
        <v>539.1</v>
      </c>
      <c r="Q12" s="61">
        <f aca="true" t="shared" si="3" ref="Q12:Z21">IF($E12&lt;Q$8,(Q$8-$E12)*(1-$AD$16),0)</f>
        <v>593.01</v>
      </c>
      <c r="R12" s="61">
        <f t="shared" si="3"/>
        <v>646.92</v>
      </c>
      <c r="S12" s="61">
        <f t="shared" si="3"/>
        <v>700.8299999999999</v>
      </c>
      <c r="T12" s="61">
        <f t="shared" si="3"/>
        <v>754.74</v>
      </c>
      <c r="U12" s="65">
        <f t="shared" si="3"/>
        <v>808.65</v>
      </c>
      <c r="V12" s="61">
        <f t="shared" si="3"/>
        <v>862.56</v>
      </c>
      <c r="W12" s="61">
        <f t="shared" si="3"/>
        <v>916.4699999999999</v>
      </c>
      <c r="X12" s="61">
        <f t="shared" si="3"/>
        <v>970.38</v>
      </c>
      <c r="Y12" s="61">
        <f t="shared" si="3"/>
        <v>1024.29</v>
      </c>
      <c r="Z12" s="62">
        <f t="shared" si="3"/>
        <v>1078.2</v>
      </c>
    </row>
    <row r="13" spans="2:26" ht="15">
      <c r="B13" s="79"/>
      <c r="C13" s="57">
        <v>200</v>
      </c>
      <c r="D13" s="57">
        <f aca="true" t="shared" si="4" ref="D13:D31">C13*(1-$AD$16)</f>
        <v>179.7</v>
      </c>
      <c r="E13" s="46">
        <f t="shared" si="1"/>
        <v>0</v>
      </c>
      <c r="F13" s="2"/>
      <c r="G13" s="52">
        <f t="shared" si="2"/>
        <v>53.91</v>
      </c>
      <c r="H13" s="43">
        <f t="shared" si="2"/>
        <v>107.82</v>
      </c>
      <c r="I13" s="43">
        <f t="shared" si="2"/>
        <v>161.73</v>
      </c>
      <c r="J13" s="43">
        <f t="shared" si="2"/>
        <v>215.64</v>
      </c>
      <c r="K13" s="43">
        <f t="shared" si="2"/>
        <v>269.55</v>
      </c>
      <c r="L13" s="43">
        <f t="shared" si="2"/>
        <v>323.46</v>
      </c>
      <c r="M13" s="43">
        <f t="shared" si="2"/>
        <v>377.37</v>
      </c>
      <c r="N13" s="43">
        <f t="shared" si="2"/>
        <v>431.28</v>
      </c>
      <c r="O13" s="43">
        <f t="shared" si="2"/>
        <v>485.19</v>
      </c>
      <c r="P13" s="45">
        <f t="shared" si="2"/>
        <v>539.1</v>
      </c>
      <c r="Q13" s="43">
        <f t="shared" si="3"/>
        <v>593.01</v>
      </c>
      <c r="R13" s="43">
        <f t="shared" si="3"/>
        <v>646.92</v>
      </c>
      <c r="S13" s="43">
        <f t="shared" si="3"/>
        <v>700.8299999999999</v>
      </c>
      <c r="T13" s="43">
        <f t="shared" si="3"/>
        <v>754.74</v>
      </c>
      <c r="U13" s="44">
        <f t="shared" si="3"/>
        <v>808.65</v>
      </c>
      <c r="V13" s="43">
        <f t="shared" si="3"/>
        <v>862.56</v>
      </c>
      <c r="W13" s="43">
        <f t="shared" si="3"/>
        <v>916.4699999999999</v>
      </c>
      <c r="X13" s="43">
        <f t="shared" si="3"/>
        <v>970.38</v>
      </c>
      <c r="Y13" s="43">
        <f t="shared" si="3"/>
        <v>1024.29</v>
      </c>
      <c r="Z13" s="46">
        <f t="shared" si="3"/>
        <v>1078.2</v>
      </c>
    </row>
    <row r="14" spans="2:30" ht="15">
      <c r="B14" s="79"/>
      <c r="C14" s="57">
        <v>300</v>
      </c>
      <c r="D14" s="57">
        <f t="shared" si="4"/>
        <v>269.55</v>
      </c>
      <c r="E14" s="46">
        <f t="shared" si="1"/>
        <v>0</v>
      </c>
      <c r="F14" s="2"/>
      <c r="G14" s="52">
        <f t="shared" si="2"/>
        <v>53.91</v>
      </c>
      <c r="H14" s="43">
        <f t="shared" si="2"/>
        <v>107.82</v>
      </c>
      <c r="I14" s="43">
        <f t="shared" si="2"/>
        <v>161.73</v>
      </c>
      <c r="J14" s="43">
        <f t="shared" si="2"/>
        <v>215.64</v>
      </c>
      <c r="K14" s="43">
        <f t="shared" si="2"/>
        <v>269.55</v>
      </c>
      <c r="L14" s="43">
        <f t="shared" si="2"/>
        <v>323.46</v>
      </c>
      <c r="M14" s="43">
        <f t="shared" si="2"/>
        <v>377.37</v>
      </c>
      <c r="N14" s="43">
        <f t="shared" si="2"/>
        <v>431.28</v>
      </c>
      <c r="O14" s="43">
        <f t="shared" si="2"/>
        <v>485.19</v>
      </c>
      <c r="P14" s="45">
        <f t="shared" si="2"/>
        <v>539.1</v>
      </c>
      <c r="Q14" s="43">
        <f t="shared" si="3"/>
        <v>593.01</v>
      </c>
      <c r="R14" s="43">
        <f t="shared" si="3"/>
        <v>646.92</v>
      </c>
      <c r="S14" s="43">
        <f t="shared" si="3"/>
        <v>700.8299999999999</v>
      </c>
      <c r="T14" s="43">
        <f t="shared" si="3"/>
        <v>754.74</v>
      </c>
      <c r="U14" s="44">
        <f t="shared" si="3"/>
        <v>808.65</v>
      </c>
      <c r="V14" s="43">
        <f t="shared" si="3"/>
        <v>862.56</v>
      </c>
      <c r="W14" s="43">
        <f t="shared" si="3"/>
        <v>916.4699999999999</v>
      </c>
      <c r="X14" s="43">
        <f t="shared" si="3"/>
        <v>970.38</v>
      </c>
      <c r="Y14" s="43">
        <f t="shared" si="3"/>
        <v>1024.29</v>
      </c>
      <c r="Z14" s="46">
        <f t="shared" si="3"/>
        <v>1078.2</v>
      </c>
      <c r="AC14" s="1" t="s">
        <v>0</v>
      </c>
      <c r="AD14" s="42">
        <v>0.155</v>
      </c>
    </row>
    <row r="15" spans="2:30" ht="15">
      <c r="B15" s="79"/>
      <c r="C15" s="57">
        <v>400</v>
      </c>
      <c r="D15" s="57">
        <f t="shared" si="4"/>
        <v>359.4</v>
      </c>
      <c r="E15" s="46">
        <f t="shared" si="1"/>
        <v>0</v>
      </c>
      <c r="F15" s="2"/>
      <c r="G15" s="52">
        <f t="shared" si="2"/>
        <v>53.91</v>
      </c>
      <c r="H15" s="43">
        <f t="shared" si="2"/>
        <v>107.82</v>
      </c>
      <c r="I15" s="43">
        <f t="shared" si="2"/>
        <v>161.73</v>
      </c>
      <c r="J15" s="43">
        <f t="shared" si="2"/>
        <v>215.64</v>
      </c>
      <c r="K15" s="43">
        <f t="shared" si="2"/>
        <v>269.55</v>
      </c>
      <c r="L15" s="43">
        <f t="shared" si="2"/>
        <v>323.46</v>
      </c>
      <c r="M15" s="43">
        <f t="shared" si="2"/>
        <v>377.37</v>
      </c>
      <c r="N15" s="43">
        <f t="shared" si="2"/>
        <v>431.28</v>
      </c>
      <c r="O15" s="43">
        <f t="shared" si="2"/>
        <v>485.19</v>
      </c>
      <c r="P15" s="45">
        <f t="shared" si="2"/>
        <v>539.1</v>
      </c>
      <c r="Q15" s="43">
        <f t="shared" si="3"/>
        <v>593.01</v>
      </c>
      <c r="R15" s="43">
        <f t="shared" si="3"/>
        <v>646.92</v>
      </c>
      <c r="S15" s="43">
        <f t="shared" si="3"/>
        <v>700.8299999999999</v>
      </c>
      <c r="T15" s="43">
        <f t="shared" si="3"/>
        <v>754.74</v>
      </c>
      <c r="U15" s="44">
        <f t="shared" si="3"/>
        <v>808.65</v>
      </c>
      <c r="V15" s="43">
        <f t="shared" si="3"/>
        <v>862.56</v>
      </c>
      <c r="W15" s="43">
        <f t="shared" si="3"/>
        <v>916.4699999999999</v>
      </c>
      <c r="X15" s="43">
        <f t="shared" si="3"/>
        <v>970.38</v>
      </c>
      <c r="Y15" s="43">
        <f t="shared" si="3"/>
        <v>1024.29</v>
      </c>
      <c r="Z15" s="46">
        <f t="shared" si="3"/>
        <v>1078.2</v>
      </c>
      <c r="AC15" s="1" t="s">
        <v>1</v>
      </c>
      <c r="AD15" s="36">
        <v>0.0195</v>
      </c>
    </row>
    <row r="16" spans="2:30" ht="15">
      <c r="B16" s="79"/>
      <c r="C16" s="57">
        <v>500</v>
      </c>
      <c r="D16" s="57">
        <f t="shared" si="4"/>
        <v>449.25</v>
      </c>
      <c r="E16" s="46">
        <f t="shared" si="1"/>
        <v>0</v>
      </c>
      <c r="F16" s="2"/>
      <c r="G16" s="52">
        <f t="shared" si="2"/>
        <v>53.91</v>
      </c>
      <c r="H16" s="43">
        <f t="shared" si="2"/>
        <v>107.82</v>
      </c>
      <c r="I16" s="43">
        <f t="shared" si="2"/>
        <v>161.73</v>
      </c>
      <c r="J16" s="43">
        <f t="shared" si="2"/>
        <v>215.64</v>
      </c>
      <c r="K16" s="43">
        <f t="shared" si="2"/>
        <v>269.55</v>
      </c>
      <c r="L16" s="43">
        <f t="shared" si="2"/>
        <v>323.46</v>
      </c>
      <c r="M16" s="43">
        <f t="shared" si="2"/>
        <v>377.37</v>
      </c>
      <c r="N16" s="43">
        <f t="shared" si="2"/>
        <v>431.28</v>
      </c>
      <c r="O16" s="43">
        <f t="shared" si="2"/>
        <v>485.19</v>
      </c>
      <c r="P16" s="45">
        <f t="shared" si="2"/>
        <v>539.1</v>
      </c>
      <c r="Q16" s="43">
        <f t="shared" si="3"/>
        <v>593.01</v>
      </c>
      <c r="R16" s="43">
        <f t="shared" si="3"/>
        <v>646.92</v>
      </c>
      <c r="S16" s="43">
        <f t="shared" si="3"/>
        <v>700.8299999999999</v>
      </c>
      <c r="T16" s="43">
        <f t="shared" si="3"/>
        <v>754.74</v>
      </c>
      <c r="U16" s="44">
        <f t="shared" si="3"/>
        <v>808.65</v>
      </c>
      <c r="V16" s="43">
        <f t="shared" si="3"/>
        <v>862.56</v>
      </c>
      <c r="W16" s="43">
        <f t="shared" si="3"/>
        <v>916.4699999999999</v>
      </c>
      <c r="X16" s="43">
        <f t="shared" si="3"/>
        <v>970.38</v>
      </c>
      <c r="Y16" s="43">
        <f t="shared" si="3"/>
        <v>1024.29</v>
      </c>
      <c r="Z16" s="46">
        <f t="shared" si="3"/>
        <v>1078.2</v>
      </c>
      <c r="AC16" s="1" t="s">
        <v>22</v>
      </c>
      <c r="AD16" s="36">
        <f>(AD14-0.9%)/2+0.9%+AD15</f>
        <v>0.10149999999999999</v>
      </c>
    </row>
    <row r="17" spans="2:30" ht="15">
      <c r="B17" s="79"/>
      <c r="C17" s="57">
        <v>600</v>
      </c>
      <c r="D17" s="57">
        <f t="shared" si="4"/>
        <v>539.1</v>
      </c>
      <c r="E17" s="46">
        <f t="shared" si="1"/>
        <v>0</v>
      </c>
      <c r="F17" s="2"/>
      <c r="G17" s="52">
        <f t="shared" si="2"/>
        <v>53.91</v>
      </c>
      <c r="H17" s="43">
        <f t="shared" si="2"/>
        <v>107.82</v>
      </c>
      <c r="I17" s="43">
        <f t="shared" si="2"/>
        <v>161.73</v>
      </c>
      <c r="J17" s="43">
        <f t="shared" si="2"/>
        <v>215.64</v>
      </c>
      <c r="K17" s="43">
        <f t="shared" si="2"/>
        <v>269.55</v>
      </c>
      <c r="L17" s="43">
        <f t="shared" si="2"/>
        <v>323.46</v>
      </c>
      <c r="M17" s="43">
        <f t="shared" si="2"/>
        <v>377.37</v>
      </c>
      <c r="N17" s="43">
        <f t="shared" si="2"/>
        <v>431.28</v>
      </c>
      <c r="O17" s="43">
        <f t="shared" si="2"/>
        <v>485.19</v>
      </c>
      <c r="P17" s="45">
        <f t="shared" si="2"/>
        <v>539.1</v>
      </c>
      <c r="Q17" s="43">
        <f t="shared" si="3"/>
        <v>593.01</v>
      </c>
      <c r="R17" s="43">
        <f t="shared" si="3"/>
        <v>646.92</v>
      </c>
      <c r="S17" s="43">
        <f t="shared" si="3"/>
        <v>700.8299999999999</v>
      </c>
      <c r="T17" s="43">
        <f t="shared" si="3"/>
        <v>754.74</v>
      </c>
      <c r="U17" s="44">
        <f t="shared" si="3"/>
        <v>808.65</v>
      </c>
      <c r="V17" s="43">
        <f t="shared" si="3"/>
        <v>862.56</v>
      </c>
      <c r="W17" s="43">
        <f t="shared" si="3"/>
        <v>916.4699999999999</v>
      </c>
      <c r="X17" s="43">
        <f t="shared" si="3"/>
        <v>970.38</v>
      </c>
      <c r="Y17" s="43">
        <f t="shared" si="3"/>
        <v>1024.29</v>
      </c>
      <c r="Z17" s="46">
        <f t="shared" si="3"/>
        <v>1078.2</v>
      </c>
      <c r="AC17" s="1" t="s">
        <v>17</v>
      </c>
      <c r="AD17" s="2">
        <v>27.2</v>
      </c>
    </row>
    <row r="18" spans="2:30" ht="15">
      <c r="B18" s="79"/>
      <c r="C18" s="57">
        <v>700</v>
      </c>
      <c r="D18" s="57">
        <f t="shared" si="4"/>
        <v>628.9499999999999</v>
      </c>
      <c r="E18" s="46">
        <f t="shared" si="1"/>
        <v>0</v>
      </c>
      <c r="F18" s="2"/>
      <c r="G18" s="52">
        <f t="shared" si="2"/>
        <v>53.91</v>
      </c>
      <c r="H18" s="43">
        <f t="shared" si="2"/>
        <v>107.82</v>
      </c>
      <c r="I18" s="43">
        <f t="shared" si="2"/>
        <v>161.73</v>
      </c>
      <c r="J18" s="43">
        <f t="shared" si="2"/>
        <v>215.64</v>
      </c>
      <c r="K18" s="43">
        <f t="shared" si="2"/>
        <v>269.55</v>
      </c>
      <c r="L18" s="43">
        <f t="shared" si="2"/>
        <v>323.46</v>
      </c>
      <c r="M18" s="43">
        <f t="shared" si="2"/>
        <v>377.37</v>
      </c>
      <c r="N18" s="43">
        <f t="shared" si="2"/>
        <v>431.28</v>
      </c>
      <c r="O18" s="43">
        <f t="shared" si="2"/>
        <v>485.19</v>
      </c>
      <c r="P18" s="45">
        <f t="shared" si="2"/>
        <v>539.1</v>
      </c>
      <c r="Q18" s="43">
        <f t="shared" si="3"/>
        <v>593.01</v>
      </c>
      <c r="R18" s="43">
        <f t="shared" si="3"/>
        <v>646.92</v>
      </c>
      <c r="S18" s="43">
        <f t="shared" si="3"/>
        <v>700.8299999999999</v>
      </c>
      <c r="T18" s="43">
        <f t="shared" si="3"/>
        <v>754.74</v>
      </c>
      <c r="U18" s="44">
        <f t="shared" si="3"/>
        <v>808.65</v>
      </c>
      <c r="V18" s="43">
        <f t="shared" si="3"/>
        <v>862.56</v>
      </c>
      <c r="W18" s="43">
        <f t="shared" si="3"/>
        <v>916.4699999999999</v>
      </c>
      <c r="X18" s="43">
        <f t="shared" si="3"/>
        <v>970.38</v>
      </c>
      <c r="Y18" s="43">
        <f t="shared" si="3"/>
        <v>1024.29</v>
      </c>
      <c r="Z18" s="46">
        <f t="shared" si="3"/>
        <v>1078.2</v>
      </c>
      <c r="AC18" s="1" t="s">
        <v>14</v>
      </c>
      <c r="AD18" s="1">
        <f>ROUND(26.4*AD17,2)</f>
        <v>718.08</v>
      </c>
    </row>
    <row r="19" spans="2:30" ht="15">
      <c r="B19" s="79"/>
      <c r="C19" s="57">
        <v>800</v>
      </c>
      <c r="D19" s="57">
        <f t="shared" si="4"/>
        <v>718.8</v>
      </c>
      <c r="E19" s="46">
        <f t="shared" si="1"/>
        <v>0</v>
      </c>
      <c r="F19" s="2"/>
      <c r="G19" s="52">
        <f t="shared" si="2"/>
        <v>53.91</v>
      </c>
      <c r="H19" s="43">
        <f t="shared" si="2"/>
        <v>107.82</v>
      </c>
      <c r="I19" s="43">
        <f t="shared" si="2"/>
        <v>161.73</v>
      </c>
      <c r="J19" s="43">
        <f t="shared" si="2"/>
        <v>215.64</v>
      </c>
      <c r="K19" s="43">
        <f t="shared" si="2"/>
        <v>269.55</v>
      </c>
      <c r="L19" s="43">
        <f t="shared" si="2"/>
        <v>323.46</v>
      </c>
      <c r="M19" s="43">
        <f t="shared" si="2"/>
        <v>377.37</v>
      </c>
      <c r="N19" s="43">
        <f t="shared" si="2"/>
        <v>431.28</v>
      </c>
      <c r="O19" s="43">
        <f t="shared" si="2"/>
        <v>485.19</v>
      </c>
      <c r="P19" s="45">
        <f t="shared" si="2"/>
        <v>539.1</v>
      </c>
      <c r="Q19" s="43">
        <f t="shared" si="3"/>
        <v>593.01</v>
      </c>
      <c r="R19" s="43">
        <f t="shared" si="3"/>
        <v>646.92</v>
      </c>
      <c r="S19" s="43">
        <f t="shared" si="3"/>
        <v>700.8299999999999</v>
      </c>
      <c r="T19" s="43">
        <f t="shared" si="3"/>
        <v>754.74</v>
      </c>
      <c r="U19" s="44">
        <f t="shared" si="3"/>
        <v>808.65</v>
      </c>
      <c r="V19" s="43">
        <f t="shared" si="3"/>
        <v>862.56</v>
      </c>
      <c r="W19" s="43">
        <f t="shared" si="3"/>
        <v>916.4699999999999</v>
      </c>
      <c r="X19" s="43">
        <f t="shared" si="3"/>
        <v>970.38</v>
      </c>
      <c r="Y19" s="43">
        <f t="shared" si="3"/>
        <v>1024.29</v>
      </c>
      <c r="Z19" s="46">
        <f t="shared" si="3"/>
        <v>1078.2</v>
      </c>
      <c r="AC19" s="1" t="s">
        <v>23</v>
      </c>
      <c r="AD19" s="3">
        <v>0.6</v>
      </c>
    </row>
    <row r="20" spans="2:30" ht="15">
      <c r="B20" s="79"/>
      <c r="C20" s="57">
        <v>900</v>
      </c>
      <c r="D20" s="57">
        <f t="shared" si="4"/>
        <v>808.65</v>
      </c>
      <c r="E20" s="46">
        <f t="shared" si="1"/>
        <v>22.367999999999984</v>
      </c>
      <c r="F20" s="2"/>
      <c r="G20" s="52">
        <f t="shared" si="2"/>
        <v>33.81235200000002</v>
      </c>
      <c r="H20" s="43">
        <f t="shared" si="2"/>
        <v>87.72235200000001</v>
      </c>
      <c r="I20" s="43">
        <f t="shared" si="2"/>
        <v>141.632352</v>
      </c>
      <c r="J20" s="43">
        <f t="shared" si="2"/>
        <v>195.542352</v>
      </c>
      <c r="K20" s="43">
        <f t="shared" si="2"/>
        <v>249.452352</v>
      </c>
      <c r="L20" s="43">
        <f t="shared" si="2"/>
        <v>303.362352</v>
      </c>
      <c r="M20" s="43">
        <f t="shared" si="2"/>
        <v>357.272352</v>
      </c>
      <c r="N20" s="43">
        <f t="shared" si="2"/>
        <v>411.182352</v>
      </c>
      <c r="O20" s="43">
        <f t="shared" si="2"/>
        <v>465.09235200000006</v>
      </c>
      <c r="P20" s="45">
        <f t="shared" si="2"/>
        <v>519.0023520000001</v>
      </c>
      <c r="Q20" s="43">
        <f t="shared" si="3"/>
        <v>572.912352</v>
      </c>
      <c r="R20" s="43">
        <f t="shared" si="3"/>
        <v>626.822352</v>
      </c>
      <c r="S20" s="43">
        <f t="shared" si="3"/>
        <v>680.732352</v>
      </c>
      <c r="T20" s="43">
        <f t="shared" si="3"/>
        <v>734.6423520000001</v>
      </c>
      <c r="U20" s="44">
        <f t="shared" si="3"/>
        <v>788.552352</v>
      </c>
      <c r="V20" s="43">
        <f t="shared" si="3"/>
        <v>842.462352</v>
      </c>
      <c r="W20" s="43">
        <f t="shared" si="3"/>
        <v>896.372352</v>
      </c>
      <c r="X20" s="43">
        <f t="shared" si="3"/>
        <v>950.2823520000001</v>
      </c>
      <c r="Y20" s="43">
        <f t="shared" si="3"/>
        <v>1004.192352</v>
      </c>
      <c r="Z20" s="46">
        <f t="shared" si="3"/>
        <v>1058.102352</v>
      </c>
      <c r="AC20" s="1" t="s">
        <v>18</v>
      </c>
      <c r="AD20" s="42">
        <v>0.14</v>
      </c>
    </row>
    <row r="21" spans="2:27" ht="15">
      <c r="B21" s="79"/>
      <c r="C21" s="58">
        <v>1000</v>
      </c>
      <c r="D21" s="16">
        <f t="shared" si="4"/>
        <v>898.5</v>
      </c>
      <c r="E21" s="66">
        <f t="shared" si="1"/>
        <v>56.76799999999999</v>
      </c>
      <c r="F21" s="72"/>
      <c r="G21" s="53">
        <f t="shared" si="2"/>
        <v>2.903952000000012</v>
      </c>
      <c r="H21" s="44">
        <f t="shared" si="2"/>
        <v>56.81395200000001</v>
      </c>
      <c r="I21" s="44">
        <f t="shared" si="2"/>
        <v>110.72395200000001</v>
      </c>
      <c r="J21" s="44">
        <f t="shared" si="2"/>
        <v>164.63395200000002</v>
      </c>
      <c r="K21" s="44">
        <f t="shared" si="2"/>
        <v>218.54395200000002</v>
      </c>
      <c r="L21" s="44">
        <f t="shared" si="2"/>
        <v>272.453952</v>
      </c>
      <c r="M21" s="44">
        <f t="shared" si="2"/>
        <v>326.36395200000004</v>
      </c>
      <c r="N21" s="44">
        <f t="shared" si="2"/>
        <v>380.273952</v>
      </c>
      <c r="O21" s="44">
        <f t="shared" si="2"/>
        <v>434.18395200000003</v>
      </c>
      <c r="P21" s="44">
        <f t="shared" si="2"/>
        <v>488.09395199999994</v>
      </c>
      <c r="Q21" s="44">
        <f t="shared" si="3"/>
        <v>542.0039519999999</v>
      </c>
      <c r="R21" s="44">
        <f t="shared" si="3"/>
        <v>595.913952</v>
      </c>
      <c r="S21" s="44">
        <f t="shared" si="3"/>
        <v>649.823952</v>
      </c>
      <c r="T21" s="44">
        <f t="shared" si="3"/>
        <v>703.7339519999999</v>
      </c>
      <c r="U21" s="16">
        <f t="shared" si="3"/>
        <v>757.6439519999999</v>
      </c>
      <c r="V21" s="43">
        <f t="shared" si="3"/>
        <v>811.553952</v>
      </c>
      <c r="W21" s="43">
        <f t="shared" si="3"/>
        <v>865.463952</v>
      </c>
      <c r="X21" s="43">
        <f t="shared" si="3"/>
        <v>919.3739519999999</v>
      </c>
      <c r="Y21" s="43">
        <f t="shared" si="3"/>
        <v>973.2839519999999</v>
      </c>
      <c r="Z21" s="46">
        <f t="shared" si="3"/>
        <v>1027.1939519999999</v>
      </c>
      <c r="AA21" s="71">
        <f>SUM(ROUND(D21,0)+ROUND(U21,0))</f>
        <v>1657</v>
      </c>
    </row>
    <row r="22" spans="2:26" ht="15">
      <c r="B22" s="79"/>
      <c r="C22" s="57">
        <v>1100</v>
      </c>
      <c r="D22" s="57">
        <f t="shared" si="4"/>
        <v>988.3499999999999</v>
      </c>
      <c r="E22" s="46">
        <f t="shared" si="1"/>
        <v>91.16799999999999</v>
      </c>
      <c r="F22" s="2"/>
      <c r="G22" s="52">
        <f aca="true" t="shared" si="5" ref="G22:P31">IF($E22&lt;G$8,(G$8-$E22)*(1-$AD$16),0)</f>
        <v>0</v>
      </c>
      <c r="H22" s="43">
        <f t="shared" si="5"/>
        <v>25.905552000000007</v>
      </c>
      <c r="I22" s="43">
        <f t="shared" si="5"/>
        <v>79.81555200000001</v>
      </c>
      <c r="J22" s="43">
        <f t="shared" si="5"/>
        <v>133.725552</v>
      </c>
      <c r="K22" s="43">
        <f t="shared" si="5"/>
        <v>187.635552</v>
      </c>
      <c r="L22" s="43">
        <f t="shared" si="5"/>
        <v>241.545552</v>
      </c>
      <c r="M22" s="43">
        <f t="shared" si="5"/>
        <v>295.45555199999995</v>
      </c>
      <c r="N22" s="43">
        <f t="shared" si="5"/>
        <v>349.365552</v>
      </c>
      <c r="O22" s="43">
        <f t="shared" si="5"/>
        <v>403.275552</v>
      </c>
      <c r="P22" s="45">
        <f t="shared" si="5"/>
        <v>457.185552</v>
      </c>
      <c r="Q22" s="43">
        <f aca="true" t="shared" si="6" ref="Q22:Z31">IF($E22&lt;Q$8,(Q$8-$E22)*(1-$AD$16),0)</f>
        <v>511.095552</v>
      </c>
      <c r="R22" s="43">
        <f t="shared" si="6"/>
        <v>565.005552</v>
      </c>
      <c r="S22" s="43">
        <f t="shared" si="6"/>
        <v>618.9155519999999</v>
      </c>
      <c r="T22" s="43">
        <f t="shared" si="6"/>
        <v>672.825552</v>
      </c>
      <c r="U22" s="43">
        <f t="shared" si="6"/>
        <v>726.735552</v>
      </c>
      <c r="V22" s="43">
        <f t="shared" si="6"/>
        <v>780.645552</v>
      </c>
      <c r="W22" s="43">
        <f t="shared" si="6"/>
        <v>834.5555519999999</v>
      </c>
      <c r="X22" s="43">
        <f t="shared" si="6"/>
        <v>888.465552</v>
      </c>
      <c r="Y22" s="43">
        <f t="shared" si="6"/>
        <v>942.3755520000001</v>
      </c>
      <c r="Z22" s="46">
        <f t="shared" si="6"/>
        <v>996.285552</v>
      </c>
    </row>
    <row r="23" spans="2:26" ht="15">
      <c r="B23" s="79"/>
      <c r="C23" s="57">
        <v>1200</v>
      </c>
      <c r="D23" s="57">
        <f t="shared" si="4"/>
        <v>1078.2</v>
      </c>
      <c r="E23" s="46">
        <f t="shared" si="1"/>
        <v>125.56799999999998</v>
      </c>
      <c r="F23" s="2"/>
      <c r="G23" s="52">
        <f t="shared" si="5"/>
        <v>0</v>
      </c>
      <c r="H23" s="43">
        <f t="shared" si="5"/>
        <v>0</v>
      </c>
      <c r="I23" s="43">
        <f t="shared" si="5"/>
        <v>48.90715200000001</v>
      </c>
      <c r="J23" s="43">
        <f t="shared" si="5"/>
        <v>102.81715200000001</v>
      </c>
      <c r="K23" s="43">
        <f t="shared" si="5"/>
        <v>156.72715200000002</v>
      </c>
      <c r="L23" s="43">
        <f t="shared" si="5"/>
        <v>210.63715200000001</v>
      </c>
      <c r="M23" s="43">
        <f t="shared" si="5"/>
        <v>264.547152</v>
      </c>
      <c r="N23" s="43">
        <f t="shared" si="5"/>
        <v>318.457152</v>
      </c>
      <c r="O23" s="43">
        <f t="shared" si="5"/>
        <v>372.367152</v>
      </c>
      <c r="P23" s="45">
        <f t="shared" si="5"/>
        <v>426.277152</v>
      </c>
      <c r="Q23" s="43">
        <f t="shared" si="6"/>
        <v>480.18715199999997</v>
      </c>
      <c r="R23" s="43">
        <f t="shared" si="6"/>
        <v>534.097152</v>
      </c>
      <c r="S23" s="43">
        <f t="shared" si="6"/>
        <v>588.007152</v>
      </c>
      <c r="T23" s="43">
        <f t="shared" si="6"/>
        <v>641.917152</v>
      </c>
      <c r="U23" s="43">
        <f t="shared" si="6"/>
        <v>695.827152</v>
      </c>
      <c r="V23" s="43">
        <f t="shared" si="6"/>
        <v>749.737152</v>
      </c>
      <c r="W23" s="43">
        <f t="shared" si="6"/>
        <v>803.647152</v>
      </c>
      <c r="X23" s="43">
        <f t="shared" si="6"/>
        <v>857.557152</v>
      </c>
      <c r="Y23" s="43">
        <f t="shared" si="6"/>
        <v>911.4671519999999</v>
      </c>
      <c r="Z23" s="46">
        <f t="shared" si="6"/>
        <v>965.377152</v>
      </c>
    </row>
    <row r="24" spans="2:26" ht="15">
      <c r="B24" s="79"/>
      <c r="C24" s="57">
        <v>1300</v>
      </c>
      <c r="D24" s="57">
        <f t="shared" si="4"/>
        <v>1168.05</v>
      </c>
      <c r="E24" s="46">
        <f t="shared" si="1"/>
        <v>159.968</v>
      </c>
      <c r="F24" s="2"/>
      <c r="G24" s="52">
        <f t="shared" si="5"/>
        <v>0</v>
      </c>
      <c r="H24" s="43">
        <f t="shared" si="5"/>
        <v>0</v>
      </c>
      <c r="I24" s="43">
        <f t="shared" si="5"/>
        <v>17.99875200000001</v>
      </c>
      <c r="J24" s="43">
        <f t="shared" si="5"/>
        <v>71.908752</v>
      </c>
      <c r="K24" s="43">
        <f t="shared" si="5"/>
        <v>125.818752</v>
      </c>
      <c r="L24" s="43">
        <f t="shared" si="5"/>
        <v>179.72875200000001</v>
      </c>
      <c r="M24" s="43">
        <f t="shared" si="5"/>
        <v>233.63875200000004</v>
      </c>
      <c r="N24" s="43">
        <f t="shared" si="5"/>
        <v>287.54875200000004</v>
      </c>
      <c r="O24" s="43">
        <f t="shared" si="5"/>
        <v>341.458752</v>
      </c>
      <c r="P24" s="45">
        <f t="shared" si="5"/>
        <v>395.36875200000003</v>
      </c>
      <c r="Q24" s="43">
        <f t="shared" si="6"/>
        <v>449.278752</v>
      </c>
      <c r="R24" s="43">
        <f t="shared" si="6"/>
        <v>503.188752</v>
      </c>
      <c r="S24" s="43">
        <f t="shared" si="6"/>
        <v>557.098752</v>
      </c>
      <c r="T24" s="43">
        <f t="shared" si="6"/>
        <v>611.008752</v>
      </c>
      <c r="U24" s="43">
        <f t="shared" si="6"/>
        <v>664.918752</v>
      </c>
      <c r="V24" s="43">
        <f t="shared" si="6"/>
        <v>718.828752</v>
      </c>
      <c r="W24" s="43">
        <f t="shared" si="6"/>
        <v>772.738752</v>
      </c>
      <c r="X24" s="43">
        <f t="shared" si="6"/>
        <v>826.6487520000001</v>
      </c>
      <c r="Y24" s="43">
        <f t="shared" si="6"/>
        <v>880.558752</v>
      </c>
      <c r="Z24" s="46">
        <f t="shared" si="6"/>
        <v>934.4687519999999</v>
      </c>
    </row>
    <row r="25" spans="2:26" ht="15">
      <c r="B25" s="79"/>
      <c r="C25" s="57">
        <v>1400</v>
      </c>
      <c r="D25" s="57">
        <f t="shared" si="4"/>
        <v>1257.8999999999999</v>
      </c>
      <c r="E25" s="46">
        <f t="shared" si="1"/>
        <v>194.368</v>
      </c>
      <c r="F25" s="2"/>
      <c r="G25" s="52">
        <f t="shared" si="5"/>
        <v>0</v>
      </c>
      <c r="H25" s="43">
        <f t="shared" si="5"/>
        <v>0</v>
      </c>
      <c r="I25" s="43">
        <f t="shared" si="5"/>
        <v>0</v>
      </c>
      <c r="J25" s="43">
        <f t="shared" si="5"/>
        <v>41.000352</v>
      </c>
      <c r="K25" s="43">
        <f t="shared" si="5"/>
        <v>94.910352</v>
      </c>
      <c r="L25" s="43">
        <f t="shared" si="5"/>
        <v>148.82035199999999</v>
      </c>
      <c r="M25" s="43">
        <f t="shared" si="5"/>
        <v>202.730352</v>
      </c>
      <c r="N25" s="43">
        <f t="shared" si="5"/>
        <v>256.640352</v>
      </c>
      <c r="O25" s="43">
        <f t="shared" si="5"/>
        <v>310.550352</v>
      </c>
      <c r="P25" s="45">
        <f t="shared" si="5"/>
        <v>364.460352</v>
      </c>
      <c r="Q25" s="43">
        <f t="shared" si="6"/>
        <v>418.37035199999997</v>
      </c>
      <c r="R25" s="43">
        <f t="shared" si="6"/>
        <v>472.28035200000005</v>
      </c>
      <c r="S25" s="43">
        <f t="shared" si="6"/>
        <v>526.1903520000001</v>
      </c>
      <c r="T25" s="43">
        <f t="shared" si="6"/>
        <v>580.100352</v>
      </c>
      <c r="U25" s="43">
        <f t="shared" si="6"/>
        <v>634.010352</v>
      </c>
      <c r="V25" s="43">
        <f t="shared" si="6"/>
        <v>687.920352</v>
      </c>
      <c r="W25" s="43">
        <f t="shared" si="6"/>
        <v>741.8303520000001</v>
      </c>
      <c r="X25" s="43">
        <f t="shared" si="6"/>
        <v>795.740352</v>
      </c>
      <c r="Y25" s="43">
        <f t="shared" si="6"/>
        <v>849.650352</v>
      </c>
      <c r="Z25" s="46">
        <f t="shared" si="6"/>
        <v>903.560352</v>
      </c>
    </row>
    <row r="26" spans="2:27" ht="15">
      <c r="B26" s="79"/>
      <c r="C26" s="59">
        <v>1500</v>
      </c>
      <c r="D26" s="17">
        <f t="shared" si="4"/>
        <v>1347.75</v>
      </c>
      <c r="E26" s="69">
        <f t="shared" si="1"/>
        <v>228.768</v>
      </c>
      <c r="F26" s="72"/>
      <c r="G26" s="54">
        <f t="shared" si="5"/>
        <v>0</v>
      </c>
      <c r="H26" s="45">
        <f t="shared" si="5"/>
        <v>0</v>
      </c>
      <c r="I26" s="45">
        <f t="shared" si="5"/>
        <v>0</v>
      </c>
      <c r="J26" s="45">
        <f t="shared" si="5"/>
        <v>10.091952</v>
      </c>
      <c r="K26" s="45">
        <f t="shared" si="5"/>
        <v>64.001952</v>
      </c>
      <c r="L26" s="45">
        <f t="shared" si="5"/>
        <v>117.911952</v>
      </c>
      <c r="M26" s="45">
        <f t="shared" si="5"/>
        <v>171.82195199999998</v>
      </c>
      <c r="N26" s="45">
        <f t="shared" si="5"/>
        <v>225.73195199999998</v>
      </c>
      <c r="O26" s="45">
        <f t="shared" si="5"/>
        <v>279.64195199999995</v>
      </c>
      <c r="P26" s="17">
        <f t="shared" si="5"/>
        <v>333.55195199999997</v>
      </c>
      <c r="Q26" s="43">
        <f t="shared" si="6"/>
        <v>387.46195199999994</v>
      </c>
      <c r="R26" s="43">
        <f t="shared" si="6"/>
        <v>441.37195199999996</v>
      </c>
      <c r="S26" s="43">
        <f t="shared" si="6"/>
        <v>495.28195199999993</v>
      </c>
      <c r="T26" s="43">
        <f t="shared" si="6"/>
        <v>549.1919519999999</v>
      </c>
      <c r="U26" s="43">
        <f t="shared" si="6"/>
        <v>603.101952</v>
      </c>
      <c r="V26" s="43">
        <f t="shared" si="6"/>
        <v>657.011952</v>
      </c>
      <c r="W26" s="43">
        <f t="shared" si="6"/>
        <v>710.9219519999999</v>
      </c>
      <c r="X26" s="43">
        <f t="shared" si="6"/>
        <v>764.831952</v>
      </c>
      <c r="Y26" s="43">
        <f t="shared" si="6"/>
        <v>818.741952</v>
      </c>
      <c r="Z26" s="46">
        <f t="shared" si="6"/>
        <v>872.6519519999999</v>
      </c>
      <c r="AA26" s="17">
        <f>SUM(ROUND(D26,0)+ROUND(P26,0))</f>
        <v>1682</v>
      </c>
    </row>
    <row r="27" spans="2:26" ht="15">
      <c r="B27" s="79"/>
      <c r="C27" s="57">
        <v>1600</v>
      </c>
      <c r="D27" s="57">
        <f t="shared" si="4"/>
        <v>1437.6</v>
      </c>
      <c r="E27" s="46">
        <f t="shared" si="1"/>
        <v>263.168</v>
      </c>
      <c r="F27" s="2"/>
      <c r="G27" s="52">
        <f t="shared" si="5"/>
        <v>0</v>
      </c>
      <c r="H27" s="43">
        <f t="shared" si="5"/>
        <v>0</v>
      </c>
      <c r="I27" s="43">
        <f t="shared" si="5"/>
        <v>0</v>
      </c>
      <c r="J27" s="43">
        <f t="shared" si="5"/>
        <v>0</v>
      </c>
      <c r="K27" s="43">
        <f t="shared" si="5"/>
        <v>33.093551999999995</v>
      </c>
      <c r="L27" s="43">
        <f t="shared" si="5"/>
        <v>87.00355199999998</v>
      </c>
      <c r="M27" s="43">
        <f t="shared" si="5"/>
        <v>140.91355199999998</v>
      </c>
      <c r="N27" s="43">
        <f t="shared" si="5"/>
        <v>194.82355199999998</v>
      </c>
      <c r="O27" s="43">
        <f t="shared" si="5"/>
        <v>248.73355199999997</v>
      </c>
      <c r="P27" s="43">
        <f t="shared" si="5"/>
        <v>302.643552</v>
      </c>
      <c r="Q27" s="43">
        <f t="shared" si="6"/>
        <v>356.55355199999997</v>
      </c>
      <c r="R27" s="43">
        <f t="shared" si="6"/>
        <v>410.463552</v>
      </c>
      <c r="S27" s="43">
        <f t="shared" si="6"/>
        <v>464.37355199999996</v>
      </c>
      <c r="T27" s="43">
        <f t="shared" si="6"/>
        <v>518.283552</v>
      </c>
      <c r="U27" s="43">
        <f t="shared" si="6"/>
        <v>572.193552</v>
      </c>
      <c r="V27" s="43">
        <f t="shared" si="6"/>
        <v>626.1035519999999</v>
      </c>
      <c r="W27" s="43">
        <f t="shared" si="6"/>
        <v>680.013552</v>
      </c>
      <c r="X27" s="43">
        <f t="shared" si="6"/>
        <v>733.923552</v>
      </c>
      <c r="Y27" s="43">
        <f t="shared" si="6"/>
        <v>787.8335519999999</v>
      </c>
      <c r="Z27" s="46">
        <f t="shared" si="6"/>
        <v>841.7435519999999</v>
      </c>
    </row>
    <row r="28" spans="2:26" ht="15">
      <c r="B28" s="79"/>
      <c r="C28" s="57">
        <v>1700</v>
      </c>
      <c r="D28" s="57">
        <f t="shared" si="4"/>
        <v>1527.45</v>
      </c>
      <c r="E28" s="46">
        <f t="shared" si="1"/>
        <v>297.568</v>
      </c>
      <c r="F28" s="2"/>
      <c r="G28" s="52">
        <f t="shared" si="5"/>
        <v>0</v>
      </c>
      <c r="H28" s="43">
        <f t="shared" si="5"/>
        <v>0</v>
      </c>
      <c r="I28" s="43">
        <f t="shared" si="5"/>
        <v>0</v>
      </c>
      <c r="J28" s="43">
        <f t="shared" si="5"/>
        <v>0</v>
      </c>
      <c r="K28" s="43">
        <f t="shared" si="5"/>
        <v>2.1851520000000146</v>
      </c>
      <c r="L28" s="43">
        <f t="shared" si="5"/>
        <v>56.09515200000001</v>
      </c>
      <c r="M28" s="43">
        <f t="shared" si="5"/>
        <v>110.00515200000001</v>
      </c>
      <c r="N28" s="43">
        <f t="shared" si="5"/>
        <v>163.915152</v>
      </c>
      <c r="O28" s="43">
        <f t="shared" si="5"/>
        <v>217.825152</v>
      </c>
      <c r="P28" s="43">
        <f t="shared" si="5"/>
        <v>271.735152</v>
      </c>
      <c r="Q28" s="43">
        <f t="shared" si="6"/>
        <v>325.645152</v>
      </c>
      <c r="R28" s="43">
        <f t="shared" si="6"/>
        <v>379.555152</v>
      </c>
      <c r="S28" s="43">
        <f t="shared" si="6"/>
        <v>433.465152</v>
      </c>
      <c r="T28" s="43">
        <f t="shared" si="6"/>
        <v>487.375152</v>
      </c>
      <c r="U28" s="43">
        <f t="shared" si="6"/>
        <v>541.285152</v>
      </c>
      <c r="V28" s="43">
        <f t="shared" si="6"/>
        <v>595.195152</v>
      </c>
      <c r="W28" s="43">
        <f t="shared" si="6"/>
        <v>649.105152</v>
      </c>
      <c r="X28" s="43">
        <f t="shared" si="6"/>
        <v>703.015152</v>
      </c>
      <c r="Y28" s="43">
        <f t="shared" si="6"/>
        <v>756.925152</v>
      </c>
      <c r="Z28" s="46">
        <f t="shared" si="6"/>
        <v>810.835152</v>
      </c>
    </row>
    <row r="29" spans="2:26" ht="15">
      <c r="B29" s="79"/>
      <c r="C29" s="57">
        <v>1800</v>
      </c>
      <c r="D29" s="57">
        <f t="shared" si="4"/>
        <v>1617.3</v>
      </c>
      <c r="E29" s="46">
        <f t="shared" si="1"/>
        <v>331.968</v>
      </c>
      <c r="F29" s="2"/>
      <c r="G29" s="52">
        <f t="shared" si="5"/>
        <v>0</v>
      </c>
      <c r="H29" s="43">
        <f t="shared" si="5"/>
        <v>0</v>
      </c>
      <c r="I29" s="43">
        <f t="shared" si="5"/>
        <v>0</v>
      </c>
      <c r="J29" s="43">
        <f t="shared" si="5"/>
        <v>0</v>
      </c>
      <c r="K29" s="43">
        <f t="shared" si="5"/>
        <v>0</v>
      </c>
      <c r="L29" s="43">
        <f t="shared" si="5"/>
        <v>25.186751999999984</v>
      </c>
      <c r="M29" s="43">
        <f t="shared" si="5"/>
        <v>79.09675199999998</v>
      </c>
      <c r="N29" s="43">
        <f t="shared" si="5"/>
        <v>133.00675199999998</v>
      </c>
      <c r="O29" s="43">
        <f t="shared" si="5"/>
        <v>186.91675199999997</v>
      </c>
      <c r="P29" s="43">
        <f t="shared" si="5"/>
        <v>240.82675199999997</v>
      </c>
      <c r="Q29" s="43">
        <f t="shared" si="6"/>
        <v>294.73675199999997</v>
      </c>
      <c r="R29" s="43">
        <f t="shared" si="6"/>
        <v>348.646752</v>
      </c>
      <c r="S29" s="43">
        <f t="shared" si="6"/>
        <v>402.55675199999996</v>
      </c>
      <c r="T29" s="43">
        <f t="shared" si="6"/>
        <v>456.466752</v>
      </c>
      <c r="U29" s="43">
        <f t="shared" si="6"/>
        <v>510.3767519999999</v>
      </c>
      <c r="V29" s="43">
        <f t="shared" si="6"/>
        <v>564.2867519999999</v>
      </c>
      <c r="W29" s="43">
        <f t="shared" si="6"/>
        <v>618.196752</v>
      </c>
      <c r="X29" s="43">
        <f t="shared" si="6"/>
        <v>672.1067519999999</v>
      </c>
      <c r="Y29" s="43">
        <f t="shared" si="6"/>
        <v>726.0167519999999</v>
      </c>
      <c r="Z29" s="46">
        <f t="shared" si="6"/>
        <v>779.9267519999999</v>
      </c>
    </row>
    <row r="30" spans="2:26" ht="15">
      <c r="B30" s="79"/>
      <c r="C30" s="57">
        <v>1900</v>
      </c>
      <c r="D30" s="57">
        <f t="shared" si="4"/>
        <v>1707.1499999999999</v>
      </c>
      <c r="E30" s="46">
        <f t="shared" si="1"/>
        <v>366.368</v>
      </c>
      <c r="F30" s="2"/>
      <c r="G30" s="52">
        <f t="shared" si="5"/>
        <v>0</v>
      </c>
      <c r="H30" s="43">
        <f t="shared" si="5"/>
        <v>0</v>
      </c>
      <c r="I30" s="43">
        <f t="shared" si="5"/>
        <v>0</v>
      </c>
      <c r="J30" s="43">
        <f t="shared" si="5"/>
        <v>0</v>
      </c>
      <c r="K30" s="43">
        <f t="shared" si="5"/>
        <v>0</v>
      </c>
      <c r="L30" s="43">
        <f t="shared" si="5"/>
        <v>0</v>
      </c>
      <c r="M30" s="43">
        <f t="shared" si="5"/>
        <v>48.188352</v>
      </c>
      <c r="N30" s="43">
        <f t="shared" si="5"/>
        <v>102.098352</v>
      </c>
      <c r="O30" s="43">
        <f t="shared" si="5"/>
        <v>156.008352</v>
      </c>
      <c r="P30" s="43">
        <f t="shared" si="5"/>
        <v>209.918352</v>
      </c>
      <c r="Q30" s="43">
        <f t="shared" si="6"/>
        <v>263.828352</v>
      </c>
      <c r="R30" s="43">
        <f t="shared" si="6"/>
        <v>317.738352</v>
      </c>
      <c r="S30" s="43">
        <f t="shared" si="6"/>
        <v>371.648352</v>
      </c>
      <c r="T30" s="43">
        <f t="shared" si="6"/>
        <v>425.558352</v>
      </c>
      <c r="U30" s="43">
        <f t="shared" si="6"/>
        <v>479.46835200000004</v>
      </c>
      <c r="V30" s="43">
        <f t="shared" si="6"/>
        <v>533.3783520000001</v>
      </c>
      <c r="W30" s="43">
        <f t="shared" si="6"/>
        <v>587.288352</v>
      </c>
      <c r="X30" s="43">
        <f t="shared" si="6"/>
        <v>641.198352</v>
      </c>
      <c r="Y30" s="43">
        <f t="shared" si="6"/>
        <v>695.1083520000001</v>
      </c>
      <c r="Z30" s="46">
        <f t="shared" si="6"/>
        <v>749.018352</v>
      </c>
    </row>
    <row r="31" spans="2:26" ht="15">
      <c r="B31" s="80"/>
      <c r="C31" s="14">
        <v>2000</v>
      </c>
      <c r="D31" s="14">
        <f t="shared" si="4"/>
        <v>1797</v>
      </c>
      <c r="E31" s="50">
        <f>IF(C31*(1-$AD$20)&gt;=$AD$18,(C31*(1-$AD$20)-$AD$18)*0.4,0)</f>
        <v>400.76800000000003</v>
      </c>
      <c r="F31" s="2"/>
      <c r="G31" s="55">
        <f t="shared" si="5"/>
        <v>0</v>
      </c>
      <c r="H31" s="49">
        <f t="shared" si="5"/>
        <v>0</v>
      </c>
      <c r="I31" s="49">
        <f t="shared" si="5"/>
        <v>0</v>
      </c>
      <c r="J31" s="49">
        <f t="shared" si="5"/>
        <v>0</v>
      </c>
      <c r="K31" s="49">
        <f t="shared" si="5"/>
        <v>0</v>
      </c>
      <c r="L31" s="49">
        <f t="shared" si="5"/>
        <v>0</v>
      </c>
      <c r="M31" s="49">
        <f t="shared" si="5"/>
        <v>17.279951999999973</v>
      </c>
      <c r="N31" s="49">
        <f t="shared" si="5"/>
        <v>71.18995199999998</v>
      </c>
      <c r="O31" s="49">
        <f t="shared" si="5"/>
        <v>125.09995199999997</v>
      </c>
      <c r="P31" s="49">
        <f t="shared" si="5"/>
        <v>179.00995199999997</v>
      </c>
      <c r="Q31" s="49">
        <f t="shared" si="6"/>
        <v>232.91995199999997</v>
      </c>
      <c r="R31" s="49">
        <f t="shared" si="6"/>
        <v>286.82995199999993</v>
      </c>
      <c r="S31" s="49">
        <f t="shared" si="6"/>
        <v>340.73995199999996</v>
      </c>
      <c r="T31" s="49">
        <f t="shared" si="6"/>
        <v>394.649952</v>
      </c>
      <c r="U31" s="49">
        <f t="shared" si="6"/>
        <v>448.55995199999995</v>
      </c>
      <c r="V31" s="49">
        <f t="shared" si="6"/>
        <v>502.469952</v>
      </c>
      <c r="W31" s="49">
        <f t="shared" si="6"/>
        <v>556.379952</v>
      </c>
      <c r="X31" s="49">
        <f t="shared" si="6"/>
        <v>610.289952</v>
      </c>
      <c r="Y31" s="49">
        <f t="shared" si="6"/>
        <v>664.1999519999999</v>
      </c>
      <c r="Z31" s="50">
        <f t="shared" si="6"/>
        <v>718.1099519999999</v>
      </c>
    </row>
    <row r="33" spans="3:25" s="12" customFormat="1" ht="12.75">
      <c r="C33" s="12" t="s">
        <v>7</v>
      </c>
      <c r="K33" s="37"/>
      <c r="L33" s="39">
        <f>$AD16</f>
        <v>0.10149999999999999</v>
      </c>
      <c r="M33" s="12" t="s">
        <v>15</v>
      </c>
      <c r="O33" s="38"/>
      <c r="P33" s="39"/>
      <c r="S33" s="1" t="s">
        <v>16</v>
      </c>
      <c r="T33" s="13"/>
      <c r="U33" s="40"/>
      <c r="X33" s="41"/>
      <c r="Y33" s="41">
        <f>AD20</f>
        <v>0.14</v>
      </c>
    </row>
    <row r="34" spans="7:21" ht="15.75">
      <c r="G34" s="7"/>
      <c r="H34" s="6"/>
      <c r="I34" s="6"/>
      <c r="J34" s="6"/>
      <c r="K34" s="8"/>
      <c r="L34" s="8"/>
      <c r="M34" s="7"/>
      <c r="O34" s="7"/>
      <c r="P34" s="9"/>
      <c r="Q34" s="6"/>
      <c r="R34" s="6"/>
      <c r="S34" s="10"/>
      <c r="T34" s="9"/>
      <c r="U34" s="11"/>
    </row>
    <row r="35" spans="2:28" ht="15">
      <c r="B35" s="21" t="s">
        <v>8</v>
      </c>
      <c r="C35" s="18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74"/>
      <c r="Z35" s="74"/>
      <c r="AA35" s="22"/>
      <c r="AB35" s="27"/>
    </row>
    <row r="36" spans="2:28" ht="15">
      <c r="B36" s="19" t="s">
        <v>19</v>
      </c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8"/>
    </row>
    <row r="37" spans="2:28" ht="15">
      <c r="B37" s="19" t="s">
        <v>20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8"/>
    </row>
    <row r="38" spans="2:28" ht="15">
      <c r="B38" s="23" t="s">
        <v>21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9"/>
    </row>
    <row r="39" spans="2:28" ht="15">
      <c r="B39" s="25" t="s">
        <v>11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30"/>
    </row>
    <row r="40" spans="2:28" ht="15">
      <c r="B40" s="21" t="s">
        <v>13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7"/>
    </row>
    <row r="41" spans="2:28" ht="15">
      <c r="B41" s="23" t="s">
        <v>12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9"/>
    </row>
    <row r="43" spans="2:28" s="12" customFormat="1" ht="12.75">
      <c r="B43" s="34" t="s">
        <v>27</v>
      </c>
      <c r="N43" s="73" t="s">
        <v>29</v>
      </c>
      <c r="Z43" s="35"/>
      <c r="AA43" s="35" t="s">
        <v>28</v>
      </c>
      <c r="AB43" s="35"/>
    </row>
    <row r="44" ht="15">
      <c r="B44" s="33"/>
    </row>
  </sheetData>
  <sheetProtection password="F795" sheet="1" objects="1" scenarios="1" selectLockedCells="1" selectUnlockedCells="1"/>
  <mergeCells count="10">
    <mergeCell ref="AA2:AB2"/>
    <mergeCell ref="AA3:AB3"/>
    <mergeCell ref="AA7:AB7"/>
    <mergeCell ref="AA5:AB5"/>
    <mergeCell ref="AA4:AB4"/>
    <mergeCell ref="AA6:AB6"/>
    <mergeCell ref="Y35:Z35"/>
    <mergeCell ref="E6:Z6"/>
    <mergeCell ref="B10:B31"/>
    <mergeCell ref="G10:Z10"/>
  </mergeCells>
  <printOptions/>
  <pageMargins left="0.7086614173228347" right="0.2362204724409449" top="0.4330708661417323" bottom="0.3937007874015748" header="0.4330708661417323" footer="0.3937007874015748"/>
  <pageSetup fitToHeight="1" fitToWidth="1" horizontalDpi="300" verticalDpi="300" orientation="landscape" paperSize="9" scale="79" r:id="rId2"/>
  <colBreaks count="1" manualBreakCount="1">
    <brk id="28" max="4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MN</Manager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m</cp:lastModifiedBy>
  <cp:lastPrinted>2011-02-16T22:02:14Z</cp:lastPrinted>
  <dcterms:created xsi:type="dcterms:W3CDTF">2006-02-06T13:07:03Z</dcterms:created>
  <dcterms:modified xsi:type="dcterms:W3CDTF">2011-02-16T22:03:55Z</dcterms:modified>
  <cp:category/>
  <cp:version/>
  <cp:contentType/>
  <cp:contentStatus/>
</cp:coreProperties>
</file>