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520" windowHeight="8535" activeTab="0"/>
  </bookViews>
  <sheets>
    <sheet name="DRV-BetrR-Wwe" sheetId="1" r:id="rId1"/>
  </sheets>
  <definedNames>
    <definedName name="_xlnm.Print_Area" localSheetId="0">'DRV-BetrR-Wwe'!$A$1:$M$85</definedName>
  </definedNames>
  <calcPr fullCalcOnLoad="1"/>
</workbook>
</file>

<file path=xl/comments1.xml><?xml version="1.0" encoding="utf-8"?>
<comments xmlns="http://schemas.openxmlformats.org/spreadsheetml/2006/main">
  <authors>
    <author>m</author>
    <author>MN 2012</author>
  </authors>
  <commentList>
    <comment ref="L9" authorId="0">
      <text>
        <r>
          <rPr>
            <b/>
            <sz val="8"/>
            <rFont val="Tahoma"/>
            <family val="2"/>
          </rPr>
          <t>m:
Witwen-/Witwer-Anteil</t>
        </r>
        <r>
          <rPr>
            <sz val="8"/>
            <rFont val="Tahoma"/>
            <family val="2"/>
          </rPr>
          <t xml:space="preserve">
Altes  Recht = 60%
Neues Recht = 55%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m:
Summe %
</t>
        </r>
        <r>
          <rPr>
            <sz val="8"/>
            <rFont val="Tahoma"/>
            <family val="2"/>
          </rPr>
          <t xml:space="preserve">Kranken- und Pflegeversicherung der Rentner
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m:
Summe %
</t>
        </r>
        <r>
          <rPr>
            <sz val="8"/>
            <rFont val="Tahoma"/>
            <family val="2"/>
          </rPr>
          <t xml:space="preserve">Gesetzliche Kranken- und Pflegeversicherung
</t>
        </r>
      </text>
    </comment>
    <comment ref="H7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KV=Krankenversicherung
PV= Pflegeversicherung
Eigenanteil 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m:
</t>
        </r>
        <r>
          <rPr>
            <sz val="8"/>
            <rFont val="Tahoma"/>
            <family val="2"/>
          </rPr>
          <t xml:space="preserve">KV - Krankenversicherung
PV - Pflegeversicherung
jeweils bis maximal zur Beitragsbemessungsgrenze von € 4.350,- </t>
        </r>
      </text>
    </comment>
    <comment ref="L10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%-Satz der Betriebsrente für den Hinterbliebenen gemäss Firmenrichtlinien</t>
        </r>
      </text>
    </comment>
    <comment ref="H24" authorId="1">
      <text>
        <r>
          <rPr>
            <sz val="9"/>
            <rFont val="Tahoma"/>
            <family val="2"/>
          </rPr>
          <t xml:space="preserve">m:
Pflegeversicherung
Eingabe: 
01/2017=2,55% mit Kindern
</t>
        </r>
      </text>
    </comment>
    <comment ref="H23" authorId="1">
      <text>
        <r>
          <rPr>
            <sz val="9"/>
            <rFont val="Tahoma"/>
            <family val="2"/>
          </rPr>
          <t xml:space="preserve">m:
Krankenversicherungs-Beitrag
KV - variabel
01/2017=15,7% Durchschnitt
</t>
        </r>
      </text>
    </comment>
    <comment ref="E23" authorId="1">
      <text>
        <r>
          <rPr>
            <sz val="9"/>
            <rFont val="Tahoma"/>
            <family val="2"/>
          </rPr>
          <t xml:space="preserve">m:
07/2016  = 803,88 €
alte Bundesländer
</t>
        </r>
      </text>
    </comment>
    <comment ref="F23" authorId="1">
      <text>
        <r>
          <rPr>
            <sz val="9"/>
            <rFont val="Tahoma"/>
            <family val="2"/>
          </rPr>
          <t xml:space="preserve">m:
07/2016= 756,62 €
neue Bundesländer
</t>
        </r>
      </text>
    </comment>
    <comment ref="I7" authorId="1">
      <text>
        <r>
          <rPr>
            <b/>
            <sz val="9"/>
            <rFont val="Tahoma"/>
            <family val="2"/>
          </rPr>
          <t>m:</t>
        </r>
        <r>
          <rPr>
            <sz val="9"/>
            <rFont val="Tahoma"/>
            <family val="2"/>
          </rPr>
          <t xml:space="preserve">
KV/PV - Anteil DRV
Deutsche Rentenversicherung</t>
        </r>
      </text>
    </comment>
    <comment ref="I24" authorId="1">
      <text>
        <r>
          <rPr>
            <b/>
            <sz val="9"/>
            <rFont val="Tahoma"/>
            <family val="2"/>
          </rPr>
          <t>m:</t>
        </r>
        <r>
          <rPr>
            <sz val="9"/>
            <rFont val="Tahoma"/>
            <family val="2"/>
          </rPr>
          <t xml:space="preserve">
Rechenwert</t>
        </r>
      </text>
    </comment>
    <comment ref="F24" authorId="1">
      <text>
        <r>
          <rPr>
            <b/>
            <sz val="9"/>
            <rFont val="Tahoma"/>
            <family val="2"/>
          </rPr>
          <t>m:</t>
        </r>
        <r>
          <rPr>
            <sz val="9"/>
            <rFont val="Tahoma"/>
            <family val="2"/>
          </rPr>
          <t xml:space="preserve">
Rechenwert</t>
        </r>
      </text>
    </comment>
    <comment ref="L12" authorId="0">
      <text>
        <r>
          <rPr>
            <b/>
            <sz val="8"/>
            <rFont val="Tahoma"/>
            <family val="2"/>
          </rPr>
          <t>m:
Witwen-/Witwer-Anteil</t>
        </r>
        <r>
          <rPr>
            <sz val="8"/>
            <rFont val="Tahoma"/>
            <family val="2"/>
          </rPr>
          <t xml:space="preserve">
Altes  Recht = 60%
Neues Recht = 55%</t>
        </r>
      </text>
    </comment>
    <comment ref="L13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%-Satz der Betriebsrente für den Hinterbliebenen gemäss Firmenrichtlinien</t>
        </r>
      </text>
    </comment>
    <comment ref="L44" authorId="1">
      <text>
        <r>
          <rPr>
            <b/>
            <sz val="9"/>
            <rFont val="Tahoma"/>
            <family val="0"/>
          </rPr>
          <t xml:space="preserve">mn;
</t>
        </r>
        <r>
          <rPr>
            <sz val="9"/>
            <rFont val="Tahoma"/>
            <family val="0"/>
          </rPr>
          <t>Kinderzuschläge - nur bei neuem Recht  (1.Kind=2EP+ab 2.Kind je 1EP)</t>
        </r>
      </text>
    </comment>
    <comment ref="G9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Eingabe der DRV-Brutto-Rente des Mannes</t>
        </r>
      </text>
    </comment>
    <comment ref="G10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Eingabe der
Brutto-Betriebsrente des Mannes</t>
        </r>
      </text>
    </comment>
    <comment ref="G12" authorId="0">
      <text>
        <r>
          <rPr>
            <sz val="8"/>
            <rFont val="Tahoma"/>
            <family val="2"/>
          </rPr>
          <t>m:
Eingabe der DRV-Brutto-Rente der Frau</t>
        </r>
      </text>
    </comment>
    <comment ref="G13" authorId="0">
      <text>
        <r>
          <rPr>
            <sz val="8"/>
            <rFont val="Tahoma"/>
            <family val="2"/>
          </rPr>
          <t>m:
Eingabe der
Brutto-Betriebsrente der Frau</t>
        </r>
      </text>
    </comment>
    <comment ref="E18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0 oder Anzahl Kinder eingeben
</t>
        </r>
      </text>
    </comment>
    <comment ref="I18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0 oder 1 eingeben</t>
        </r>
      </text>
    </comment>
    <comment ref="B19" authorId="0">
      <text>
        <r>
          <rPr>
            <b/>
            <sz val="8"/>
            <rFont val="Tahoma"/>
            <family val="2"/>
          </rPr>
          <t>m:</t>
        </r>
        <r>
          <rPr>
            <sz val="8"/>
            <rFont val="Tahoma"/>
            <family val="2"/>
          </rPr>
          <t xml:space="preserve">
Hinterbliebenenrente
60% altes Recht
55% neues Recht</t>
        </r>
      </text>
    </comment>
    <comment ref="B18" authorId="1">
      <text>
        <r>
          <rPr>
            <b/>
            <sz val="9"/>
            <rFont val="Tahoma"/>
            <family val="2"/>
          </rPr>
          <t>mn:</t>
        </r>
        <r>
          <rPr>
            <sz val="9"/>
            <rFont val="Tahoma"/>
            <family val="2"/>
          </rPr>
          <t xml:space="preserve">
siehe Anmerkungen Seite 2</t>
        </r>
      </text>
    </comment>
    <comment ref="H22" authorId="1">
      <text>
        <r>
          <rPr>
            <sz val="9"/>
            <rFont val="Tahoma"/>
            <family val="2"/>
          </rPr>
          <t xml:space="preserve">m:
Krankenversicherungs-Beitrag
KV - variabel
01/2017=15,7% Durchschnitt
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m:
Summe %
</t>
        </r>
        <r>
          <rPr>
            <sz val="8"/>
            <rFont val="Tahoma"/>
            <family val="2"/>
          </rPr>
          <t xml:space="preserve">Kranken- und Pflegeversicherung der Rentner
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m:
Summe %
</t>
        </r>
        <r>
          <rPr>
            <sz val="8"/>
            <rFont val="Tahoma"/>
            <family val="2"/>
          </rPr>
          <t xml:space="preserve">Gesetzliche Kranken- und Pflegeversicherung
</t>
        </r>
      </text>
    </comment>
    <comment ref="I21" authorId="1">
      <text>
        <r>
          <rPr>
            <b/>
            <sz val="9"/>
            <rFont val="Tahoma"/>
            <family val="2"/>
          </rPr>
          <t>MN 2012:</t>
        </r>
        <r>
          <rPr>
            <sz val="9"/>
            <rFont val="Tahoma"/>
            <family val="2"/>
          </rPr>
          <t xml:space="preserve">
Beitragsbemessungsgrenze
für KV / PV
2017 = € 4.350</t>
        </r>
      </text>
    </comment>
  </commentList>
</comments>
</file>

<file path=xl/sharedStrings.xml><?xml version="1.0" encoding="utf-8"?>
<sst xmlns="http://schemas.openxmlformats.org/spreadsheetml/2006/main" count="125" uniqueCount="111">
  <si>
    <t>brutto €</t>
  </si>
  <si>
    <t>netto €</t>
  </si>
  <si>
    <t>Renten</t>
  </si>
  <si>
    <t>1) Rentenwerte monatlich</t>
  </si>
  <si>
    <t xml:space="preserve"> </t>
  </si>
  <si>
    <t>Hinterbl-Rente</t>
  </si>
  <si>
    <t xml:space="preserve">    verringern, d.h. es kann zu höheren Teilkürzungen oder gar zum Wegfall der vollständigen Hinterbliebenen-Rente führen.</t>
  </si>
  <si>
    <t xml:space="preserve">  Auch beim "alten Recht" werden Versichertenrenten und Erwerbs-Einkünfte bereits auf die Hinterbliebenen-Rente angerechnet.</t>
  </si>
  <si>
    <t>Berechnungsgrundlagen</t>
  </si>
  <si>
    <t xml:space="preserve">  Für die ersten drei Monate erhält der Hinterbliebene ohne Einkommensanrechnung weiter die volle Rente des Verstorbenen.</t>
  </si>
  <si>
    <t xml:space="preserve">  Ebenso sind steuerliche Aspekte bei diesen Renten-Berechnungen ausgeklammert.</t>
  </si>
  <si>
    <t xml:space="preserve">  Durch Einkünfte, die nach dem "neuen Recht" zusätzlich angerechnet werden, kann sich die Hinterbliebenen-Rente wesentlich</t>
  </si>
  <si>
    <t xml:space="preserve">  Beim Rentensplitting gibt es keine Hinterbliebenen-Rente; auch dieser Aspekt wird hier nicht berücksichtigt. </t>
  </si>
  <si>
    <t>gelbe Felder - Eingabe eigene Werte (größer oder gleich Null (0))</t>
  </si>
  <si>
    <t>KV/PV</t>
  </si>
  <si>
    <t xml:space="preserve">Eingaben der Werte und Parameter, sowie die Berechnungen </t>
  </si>
  <si>
    <t xml:space="preserve">  übersteigt Freibetrag um </t>
  </si>
  <si>
    <t>DRV = Deutsche Rentenversicherung</t>
  </si>
  <si>
    <t xml:space="preserve">     Brutto- / Netto-Renten - Lebensfall</t>
  </si>
  <si>
    <t xml:space="preserve">  Mann - DRV-Rente - brutto / netto</t>
  </si>
  <si>
    <t xml:space="preserve">  Mann - Betriebsrente  - brutto / netto</t>
  </si>
  <si>
    <t>Mann - Renten - Summe - brutto / netto</t>
  </si>
  <si>
    <t xml:space="preserve">  Frau  - DRV-Rente - brutto / netto</t>
  </si>
  <si>
    <t xml:space="preserve">  Frau  - Betriebsrente - brutto / netto</t>
  </si>
  <si>
    <t>Frau - Renten - Summe - brutto / netto</t>
  </si>
  <si>
    <t>Summe Renten - Gemeinsam - brutto / netto</t>
  </si>
  <si>
    <t>Mann brutto €</t>
  </si>
  <si>
    <t>Mann netto €</t>
  </si>
  <si>
    <t>Frau brutto €</t>
  </si>
  <si>
    <t>Frau netto €</t>
  </si>
  <si>
    <t>Beitrag %</t>
  </si>
  <si>
    <t>Beitrag €</t>
  </si>
  <si>
    <t>KV/PV €</t>
  </si>
  <si>
    <t xml:space="preserve">  verbleibende Hinterbl-Rente nach Kürzung brutto/netto</t>
  </si>
  <si>
    <t xml:space="preserve">  Betriebs-Rente vom Verstorbenem brutto/netto (-KV/PV)</t>
  </si>
  <si>
    <t xml:space="preserve">  Betriebs-Rente eigen brutto/netto (-KV/PV)</t>
  </si>
  <si>
    <t>eigene DRV-Altersrente brutto/netto (-KV/PV)</t>
  </si>
  <si>
    <t xml:space="preserve">  davon eigene Rente brutto/netto</t>
  </si>
  <si>
    <t xml:space="preserve">  davon vom Verstorbenen brutto/netto</t>
  </si>
  <si>
    <t>Gesetzl.Rente</t>
  </si>
  <si>
    <t>PV Basis</t>
  </si>
  <si>
    <t>neue BL</t>
  </si>
  <si>
    <t>alte BL</t>
  </si>
  <si>
    <t>rosa Felder - Variable für Renten- und Krankenversicherung (bei Änderung)</t>
  </si>
  <si>
    <t xml:space="preserve">  abzüglich Freibetrag - alte BL bzw. neue BL</t>
  </si>
  <si>
    <t>Betriebsrente</t>
  </si>
  <si>
    <t>Variable Freibeträge</t>
  </si>
  <si>
    <t>Freibeträge für Hinterbl-Rente - aktuell</t>
  </si>
  <si>
    <t xml:space="preserve">  Die Erhebung der aktuellen Zusatz-Einkünfte nach "neuem Recht" bedeutet erheblichen Verwaltungsmehraufwand bei der DRV.</t>
  </si>
  <si>
    <t xml:space="preserve">  Bei der Hinterbliebenen-Rente werden eigene Einkünfte, die über den Freibeträgen (derzeit alte Bundesländer: 803,88 €; </t>
  </si>
  <si>
    <t xml:space="preserve">    neue Bundesländer: 756,62 €) liegen, zu 40% auf die Hinterbliebenen-Rente angerechnet. </t>
  </si>
  <si>
    <t xml:space="preserve">  Broschüre der „Deutschen Rentenversicherung (DRV)“, siehe „Hinterbliebenen-Rente: Hilfe in schweren Zeiten (7/2016)“.</t>
  </si>
  <si>
    <t>DRV 7,3%</t>
  </si>
  <si>
    <t>Hinterbliebenenrente - ab dem 01.01.2002</t>
  </si>
  <si>
    <t xml:space="preserve">    Beim "alten Recht" werden bereits gesetzl. Renten und Erwerbs-Einkünfte (Arbeit, Selbständigkeit) auf die Hinterbliebenen-Rente angerechnet.</t>
  </si>
  <si>
    <t>Berechnungsgrundlage: Richtlinien der „Deutschen Rentenversicherung (DRV)“, siehe „Hinterbliebenenrente: Hilfe in schweren Zeiten (07/2016)“.</t>
  </si>
  <si>
    <t xml:space="preserve">     Beide Ehepartner geboren nach dem 01.01.1962. Bei Heirat ab dem 2. Januar 2002 ist das Lebensalter unerheblich, es gilt immer das "neue Recht".</t>
  </si>
  <si>
    <t xml:space="preserve">  1) Eingabewerte der DRV-Renten und Betriebsrenten für die Berechnung der Hinterbliebenen-Rente (Werte größer oder gleich Null (0)).</t>
  </si>
  <si>
    <t xml:space="preserve">      bei der gesetzlichen Rentenversicherung werden mit den aktuellen Werten berechnet.</t>
  </si>
  <si>
    <t xml:space="preserve">      Beitragsbemessungsgrenzen der KV/PV  (derzeit € 4.350,00/Monat)  wurden  bei der Berechnung nicht berücksichtigt.</t>
  </si>
  <si>
    <t>Hinterbliebenenrente nach "neuem Recht"</t>
  </si>
  <si>
    <t>Hinterbliebenenrente nach "altem Recht"</t>
  </si>
  <si>
    <t xml:space="preserve">  Es handelt sich hier um Beispielrechnungen als Orientierungswerte, ohne Garantie auf Vollständigkeit und Richtigkeit.</t>
  </si>
  <si>
    <t xml:space="preserve">  In die Berechnungen wurden nur die DRV-Renten und Betriebsrenten einbezogen, nicht Erwerbseinkommen.</t>
  </si>
  <si>
    <t xml:space="preserve">  Kürzung Hinterbliebenen-Rente</t>
  </si>
  <si>
    <t>Hinterbliebenen-Rente aus brutto vom Partner (60 %)</t>
  </si>
  <si>
    <t>DRV</t>
  </si>
  <si>
    <t xml:space="preserve">  davon Anrechnungs-Betrag - 40% Abzug</t>
  </si>
  <si>
    <t>alt / neu</t>
  </si>
  <si>
    <t>60% / 55%</t>
  </si>
  <si>
    <t xml:space="preserve">  2b) Sozialversicherungs-Beiträge (KVdR und PVdR, d.h. Kranken- und Pflegeversicherung der Rentner) für Pflichtversicherte</t>
  </si>
  <si>
    <t xml:space="preserve">  3a) Berechnung der Hinterbliebenen-Rente nach "altem  Recht" (60 %).</t>
  </si>
  <si>
    <t xml:space="preserve">  3b) Berechnung der Hinterbliebenen-Rente nach "neuem Recht" (55 %), unter Berücksichtigung von Zusatz-Einkünften.</t>
  </si>
  <si>
    <t>2b) Eck-Werte der Renten- und der Kranken-/Pflege-Versicherung</t>
  </si>
  <si>
    <t xml:space="preserve">  2a) Anrechenbarkeit von Zusatz-Einkünften auf die Hinterbliebenen-Rente  nach "altem" und "neuem Recht".</t>
  </si>
  <si>
    <r>
      <t xml:space="preserve">B) Sonst </t>
    </r>
    <r>
      <rPr>
        <b/>
        <sz val="10"/>
        <rFont val="Arial"/>
        <family val="2"/>
      </rPr>
      <t>"Neues Recht" - 55%</t>
    </r>
    <r>
      <rPr>
        <sz val="10"/>
        <rFont val="Arial"/>
        <family val="2"/>
      </rPr>
      <t xml:space="preserve"> - Die Hinterbliebenenrente beim neuen Recht beträgt nur noch 55%,</t>
    </r>
    <r>
      <rPr>
        <b/>
        <sz val="10"/>
        <rFont val="Arial"/>
        <family val="2"/>
      </rPr>
      <t xml:space="preserve"> zusätzliche Entgeltpunkte für Kindererziehung</t>
    </r>
    <r>
      <rPr>
        <sz val="10"/>
        <rFont val="Arial"/>
        <family val="2"/>
      </rPr>
      <t>.</t>
    </r>
  </si>
  <si>
    <r>
      <t xml:space="preserve">A) </t>
    </r>
    <r>
      <rPr>
        <b/>
        <sz val="10"/>
        <rFont val="Arial"/>
        <family val="2"/>
      </rPr>
      <t xml:space="preserve">"Altes Recht" - 60% </t>
    </r>
    <r>
      <rPr>
        <sz val="10"/>
        <rFont val="Arial"/>
        <family val="2"/>
      </rPr>
      <t>- Vertrauensschutzregelung - Heirat vor dem 1. Januar 2002 und mindestens ein Ehepartner vor dem 2. Januar 1962 geboren.</t>
    </r>
  </si>
  <si>
    <t>bei neuem Recht</t>
  </si>
  <si>
    <t xml:space="preserve">    0 = ohne Kinder oder Anzahl Kinder</t>
  </si>
  <si>
    <t>+ Kinderzuschlag</t>
  </si>
  <si>
    <t xml:space="preserve">  eigene Altersrente brutto (-14% pauschal)</t>
  </si>
  <si>
    <t xml:space="preserve">  1 = altes Recht; 0 = neues Recht</t>
  </si>
  <si>
    <t>3) DRV - Hinterbliebenen-Rente - "altes oder neues Recht"</t>
  </si>
  <si>
    <t xml:space="preserve">  Betriebsrente, anrechenbar bei neuem Recht (-23%)</t>
  </si>
  <si>
    <t xml:space="preserve">  Kapital- / Miet-Einkünfte, anrechenbar nach neuem Recht (-25%)</t>
  </si>
  <si>
    <t>Rechenwert fuer Freibetrag         1EP=</t>
  </si>
  <si>
    <t xml:space="preserve">     Beim "neuen Recht" werden Zusatzeinkünfte, wie z.B. Betriebsrenten, Vermögens-Einkünfte (aus Kapital, Miete) und noch weitere auch auf die</t>
  </si>
  <si>
    <t xml:space="preserve">     Hinterbliebenenrente angerechnet.</t>
  </si>
  <si>
    <r>
      <rPr>
        <b/>
        <sz val="10"/>
        <rFont val="Arial"/>
        <family val="2"/>
      </rPr>
      <t>2a)</t>
    </r>
    <r>
      <rPr>
        <sz val="10"/>
        <rFont val="Arial"/>
        <family val="2"/>
      </rPr>
      <t xml:space="preserve"> Vermögens-Einkünfte (aus Kapital, Miete) </t>
    </r>
  </si>
  <si>
    <r>
      <t xml:space="preserve">Gesamt-Hinterbliebenen-Rente </t>
    </r>
    <r>
      <rPr>
        <sz val="9"/>
        <rFont val="Arial"/>
        <family val="2"/>
      </rPr>
      <t>brutto/netto-"altes oder neues  Recht"</t>
    </r>
  </si>
  <si>
    <r>
      <t>DRV-Hinterbliebenen-Rente brutto/netto-</t>
    </r>
    <r>
      <rPr>
        <sz val="9"/>
        <rFont val="Arial"/>
        <family val="2"/>
      </rPr>
      <t>"altes oder neues  Recht"</t>
    </r>
  </si>
  <si>
    <t xml:space="preserve">    1 = alte Bundesländer; 0 = neue Bundesländer</t>
  </si>
  <si>
    <t>(für Renten-Freibetrag West/Ost)</t>
  </si>
  <si>
    <t>Mann</t>
  </si>
  <si>
    <t>Frau</t>
  </si>
  <si>
    <t>KV Mann</t>
  </si>
  <si>
    <t>KV Frau</t>
  </si>
  <si>
    <t>BBMG KV/PV</t>
  </si>
  <si>
    <t>Summe Kranken-/Pflege-Versicherung %</t>
  </si>
  <si>
    <t>(Stand: 01.03.2017)</t>
  </si>
  <si>
    <t>www.adg-ev.de</t>
  </si>
  <si>
    <t>MS - MN</t>
  </si>
  <si>
    <t>L003 1703 2</t>
  </si>
  <si>
    <t>MN-2_HRBV_ANR_B_2017-03-08</t>
  </si>
  <si>
    <t>MN - 1/2</t>
  </si>
  <si>
    <t xml:space="preserve"> MN - 2/2</t>
  </si>
  <si>
    <t>2. Hinterbliebenenrente - Gesetzliche Renten (DRV), Betriebsrenten, Vermögens-Einkünfte</t>
  </si>
  <si>
    <r>
      <t xml:space="preserve">Orientierungshilfe zur Berechnung </t>
    </r>
    <r>
      <rPr>
        <sz val="10"/>
        <color indexed="10"/>
        <rFont val="Arial"/>
        <family val="2"/>
      </rPr>
      <t>nach "altem oder neuem Versicherungsrecht"</t>
    </r>
    <r>
      <rPr>
        <sz val="10"/>
        <rFont val="Arial"/>
        <family val="2"/>
      </rPr>
      <t xml:space="preserve">  (Anmerkungen)</t>
    </r>
  </si>
  <si>
    <r>
      <t xml:space="preserve">Orientierungshilfe zur Berechnung </t>
    </r>
    <r>
      <rPr>
        <sz val="10"/>
        <color indexed="10"/>
        <rFont val="Arial"/>
        <family val="2"/>
      </rPr>
      <t>nach "altem oder neuem Versicherungsrecht"</t>
    </r>
    <r>
      <rPr>
        <sz val="10"/>
        <rFont val="Arial"/>
        <family val="2"/>
      </rPr>
      <t xml:space="preserve">  (Anmerkungen Seite 2)</t>
    </r>
  </si>
  <si>
    <t>(Anmerkungen Seite 2)</t>
  </si>
  <si>
    <t>(für Pflegeversicherung %; für Kinderzuschlag)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</si>
</sst>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[$€-1];[Red]\-#,##0.00\ [$€-1]"/>
    <numFmt numFmtId="166" formatCode="#,##0.00\ [$€-1];\-#,##0.00\ [$€-1]"/>
    <numFmt numFmtId="167" formatCode="#,##0_ ;[Red]\-#,##0\ "/>
    <numFmt numFmtId="168" formatCode="0_ ;[Red]\-0\ "/>
    <numFmt numFmtId="169" formatCode="#,##0.00\ &quot;€&quot;"/>
    <numFmt numFmtId="170" formatCode="[$-407]d/\ mmmm\ 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4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B0F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49" fontId="5" fillId="33" borderId="10" xfId="0" applyNumberFormat="1" applyFont="1" applyFill="1" applyBorder="1" applyAlignment="1" applyProtection="1">
      <alignment/>
      <protection hidden="1"/>
    </xf>
    <xf numFmtId="49" fontId="5" fillId="33" borderId="11" xfId="0" applyNumberFormat="1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 horizontal="left"/>
      <protection hidden="1"/>
    </xf>
    <xf numFmtId="49" fontId="0" fillId="33" borderId="0" xfId="0" applyNumberFormat="1" applyFont="1" applyFill="1" applyBorder="1" applyAlignment="1" applyProtection="1">
      <alignment horizontal="left"/>
      <protection hidden="1"/>
    </xf>
    <xf numFmtId="0" fontId="0" fillId="33" borderId="14" xfId="0" applyFont="1" applyFill="1" applyBorder="1" applyAlignment="1" applyProtection="1">
      <alignment horizontal="center"/>
      <protection hidden="1"/>
    </xf>
    <xf numFmtId="49" fontId="0" fillId="33" borderId="14" xfId="0" applyNumberFormat="1" applyFont="1" applyFill="1" applyBorder="1" applyAlignment="1" applyProtection="1">
      <alignment horizontal="center"/>
      <protection hidden="1"/>
    </xf>
    <xf numFmtId="49" fontId="0" fillId="0" borderId="10" xfId="0" applyNumberFormat="1" applyFont="1" applyFill="1" applyBorder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/>
      <protection hidden="1"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 applyFont="1" applyFill="1" applyBorder="1" applyAlignment="1" applyProtection="1">
      <alignment horizontal="right"/>
      <protection hidden="1"/>
    </xf>
    <xf numFmtId="9" fontId="0" fillId="0" borderId="15" xfId="0" applyNumberFormat="1" applyFont="1" applyFill="1" applyBorder="1" applyAlignment="1" applyProtection="1">
      <alignment horizontal="center"/>
      <protection hidden="1"/>
    </xf>
    <xf numFmtId="49" fontId="0" fillId="0" borderId="16" xfId="0" applyNumberFormat="1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0" fillId="0" borderId="13" xfId="0" applyNumberFormat="1" applyFont="1" applyFill="1" applyBorder="1" applyAlignment="1" applyProtection="1">
      <alignment/>
      <protection hidden="1"/>
    </xf>
    <xf numFmtId="49" fontId="0" fillId="33" borderId="17" xfId="0" applyNumberFormat="1" applyFont="1" applyFill="1" applyBorder="1" applyAlignment="1" applyProtection="1">
      <alignment/>
      <protection hidden="1"/>
    </xf>
    <xf numFmtId="49" fontId="0" fillId="33" borderId="18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8" fontId="0" fillId="0" borderId="0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Fill="1" applyBorder="1" applyAlignment="1" applyProtection="1">
      <alignment horizontal="center"/>
      <protection hidden="1"/>
    </xf>
    <xf numFmtId="8" fontId="6" fillId="0" borderId="0" xfId="0" applyNumberFormat="1" applyFont="1" applyFill="1" applyBorder="1" applyAlignment="1" applyProtection="1">
      <alignment horizontal="right"/>
      <protection hidden="1"/>
    </xf>
    <xf numFmtId="8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8" fontId="0" fillId="0" borderId="20" xfId="0" applyNumberFormat="1" applyFont="1" applyFill="1" applyBorder="1" applyAlignment="1" applyProtection="1">
      <alignment/>
      <protection hidden="1"/>
    </xf>
    <xf numFmtId="8" fontId="0" fillId="0" borderId="15" xfId="0" applyNumberFormat="1" applyFont="1" applyFill="1" applyBorder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/>
      <protection hidden="1"/>
    </xf>
    <xf numFmtId="49" fontId="0" fillId="33" borderId="11" xfId="0" applyNumberFormat="1" applyFont="1" applyFill="1" applyBorder="1" applyAlignment="1" applyProtection="1">
      <alignment/>
      <protection hidden="1"/>
    </xf>
    <xf numFmtId="8" fontId="0" fillId="0" borderId="11" xfId="0" applyNumberFormat="1" applyFont="1" applyFill="1" applyBorder="1" applyAlignment="1" applyProtection="1">
      <alignment/>
      <protection hidden="1"/>
    </xf>
    <xf numFmtId="8" fontId="0" fillId="0" borderId="0" xfId="45" applyNumberFormat="1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14" xfId="0" applyNumberFormat="1" applyFont="1" applyFill="1" applyBorder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9" fontId="0" fillId="0" borderId="18" xfId="0" applyNumberFormat="1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/>
      <protection hidden="1"/>
    </xf>
    <xf numFmtId="49" fontId="0" fillId="0" borderId="13" xfId="0" applyNumberFormat="1" applyFont="1" applyFill="1" applyBorder="1" applyAlignment="1" applyProtection="1">
      <alignment/>
      <protection hidden="1"/>
    </xf>
    <xf numFmtId="169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8" fontId="0" fillId="0" borderId="0" xfId="0" applyNumberFormat="1" applyFont="1" applyFill="1" applyBorder="1" applyAlignment="1" applyProtection="1">
      <alignment/>
      <protection hidden="1"/>
    </xf>
    <xf numFmtId="49" fontId="0" fillId="0" borderId="16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0" fontId="0" fillId="0" borderId="22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8" fontId="0" fillId="35" borderId="12" xfId="0" applyNumberFormat="1" applyFont="1" applyFill="1" applyBorder="1" applyAlignment="1" applyProtection="1">
      <alignment horizontal="right"/>
      <protection locked="0"/>
    </xf>
    <xf numFmtId="10" fontId="0" fillId="35" borderId="23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 hidden="1"/>
    </xf>
    <xf numFmtId="10" fontId="0" fillId="0" borderId="13" xfId="0" applyNumberFormat="1" applyFont="1" applyFill="1" applyBorder="1" applyAlignment="1" applyProtection="1">
      <alignment horizontal="center"/>
      <protection hidden="1"/>
    </xf>
    <xf numFmtId="10" fontId="0" fillId="0" borderId="24" xfId="0" applyNumberFormat="1" applyFont="1" applyFill="1" applyBorder="1" applyAlignment="1" applyProtection="1">
      <alignment horizontal="center"/>
      <protection hidden="1"/>
    </xf>
    <xf numFmtId="10" fontId="0" fillId="0" borderId="19" xfId="0" applyNumberFormat="1" applyFont="1" applyFill="1" applyBorder="1" applyAlignment="1" applyProtection="1">
      <alignment horizontal="center"/>
      <protection hidden="1"/>
    </xf>
    <xf numFmtId="10" fontId="0" fillId="0" borderId="16" xfId="0" applyNumberFormat="1" applyFont="1" applyFill="1" applyBorder="1" applyAlignment="1" applyProtection="1">
      <alignment horizontal="center"/>
      <protection hidden="1"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8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/>
      <protection hidden="1"/>
    </xf>
    <xf numFmtId="0" fontId="0" fillId="30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49" fontId="0" fillId="35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10" fontId="0" fillId="0" borderId="18" xfId="0" applyNumberFormat="1" applyFont="1" applyFill="1" applyBorder="1" applyAlignment="1" applyProtection="1">
      <alignment horizontal="center"/>
      <protection hidden="1"/>
    </xf>
    <xf numFmtId="169" fontId="0" fillId="0" borderId="18" xfId="0" applyNumberFormat="1" applyFont="1" applyFill="1" applyBorder="1" applyAlignment="1" applyProtection="1">
      <alignment horizontal="right"/>
      <protection hidden="1"/>
    </xf>
    <xf numFmtId="9" fontId="0" fillId="0" borderId="21" xfId="0" applyNumberFormat="1" applyFont="1" applyFill="1" applyBorder="1" applyAlignment="1" applyProtection="1">
      <alignment horizontal="center"/>
      <protection hidden="1"/>
    </xf>
    <xf numFmtId="49" fontId="0" fillId="33" borderId="17" xfId="0" applyNumberFormat="1" applyFont="1" applyFill="1" applyBorder="1" applyAlignment="1" applyProtection="1">
      <alignment/>
      <protection hidden="1"/>
    </xf>
    <xf numFmtId="49" fontId="0" fillId="33" borderId="18" xfId="0" applyNumberFormat="1" applyFont="1" applyFill="1" applyBorder="1" applyAlignment="1" applyProtection="1">
      <alignment/>
      <protection hidden="1"/>
    </xf>
    <xf numFmtId="10" fontId="0" fillId="33" borderId="18" xfId="0" applyNumberFormat="1" applyFont="1" applyFill="1" applyBorder="1" applyAlignment="1" applyProtection="1">
      <alignment horizontal="left"/>
      <protection hidden="1"/>
    </xf>
    <xf numFmtId="169" fontId="0" fillId="33" borderId="18" xfId="0" applyNumberFormat="1" applyFont="1" applyFill="1" applyBorder="1" applyAlignment="1" applyProtection="1">
      <alignment horizontal="right"/>
      <protection hidden="1"/>
    </xf>
    <xf numFmtId="7" fontId="0" fillId="0" borderId="0" xfId="0" applyNumberFormat="1" applyFont="1" applyFill="1" applyBorder="1" applyAlignment="1" applyProtection="1">
      <alignment/>
      <protection hidden="1"/>
    </xf>
    <xf numFmtId="7" fontId="0" fillId="0" borderId="20" xfId="0" applyNumberFormat="1" applyFont="1" applyFill="1" applyBorder="1" applyAlignment="1" applyProtection="1">
      <alignment/>
      <protection hidden="1"/>
    </xf>
    <xf numFmtId="7" fontId="0" fillId="0" borderId="23" xfId="0" applyNumberFormat="1" applyFont="1" applyFill="1" applyBorder="1" applyAlignment="1" applyProtection="1">
      <alignment/>
      <protection hidden="1"/>
    </xf>
    <xf numFmtId="169" fontId="0" fillId="33" borderId="18" xfId="0" applyNumberFormat="1" applyFont="1" applyFill="1" applyBorder="1" applyAlignment="1" applyProtection="1">
      <alignment horizontal="center"/>
      <protection hidden="1"/>
    </xf>
    <xf numFmtId="10" fontId="5" fillId="33" borderId="22" xfId="0" applyNumberFormat="1" applyFont="1" applyFill="1" applyBorder="1" applyAlignment="1" applyProtection="1">
      <alignment horizontal="center"/>
      <protection hidden="1"/>
    </xf>
    <xf numFmtId="49" fontId="5" fillId="33" borderId="24" xfId="0" applyNumberFormat="1" applyFont="1" applyFill="1" applyBorder="1" applyAlignment="1" applyProtection="1">
      <alignment horizontal="center"/>
      <protection hidden="1"/>
    </xf>
    <xf numFmtId="8" fontId="0" fillId="0" borderId="20" xfId="0" applyNumberFormat="1" applyFont="1" applyFill="1" applyBorder="1" applyAlignment="1" applyProtection="1">
      <alignment horizontal="right"/>
      <protection hidden="1"/>
    </xf>
    <xf numFmtId="8" fontId="5" fillId="33" borderId="23" xfId="0" applyNumberFormat="1" applyFont="1" applyFill="1" applyBorder="1" applyAlignment="1" applyProtection="1">
      <alignment horizontal="right"/>
      <protection hidden="1"/>
    </xf>
    <xf numFmtId="49" fontId="5" fillId="33" borderId="2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8" fontId="5" fillId="0" borderId="23" xfId="0" applyNumberFormat="1" applyFont="1" applyFill="1" applyBorder="1" applyAlignment="1" applyProtection="1">
      <alignment horizontal="right"/>
      <protection hidden="1"/>
    </xf>
    <xf numFmtId="169" fontId="0" fillId="0" borderId="20" xfId="0" applyNumberFormat="1" applyFont="1" applyFill="1" applyBorder="1" applyAlignment="1" applyProtection="1">
      <alignment/>
      <protection hidden="1"/>
    </xf>
    <xf numFmtId="165" fontId="0" fillId="0" borderId="20" xfId="0" applyNumberFormat="1" applyFont="1" applyFill="1" applyBorder="1" applyAlignment="1" applyProtection="1">
      <alignment/>
      <protection hidden="1"/>
    </xf>
    <xf numFmtId="166" fontId="0" fillId="0" borderId="14" xfId="0" applyNumberFormat="1" applyFont="1" applyFill="1" applyBorder="1" applyAlignment="1" applyProtection="1">
      <alignment/>
      <protection hidden="1"/>
    </xf>
    <xf numFmtId="8" fontId="0" fillId="0" borderId="0" xfId="0" applyNumberFormat="1" applyFont="1" applyFill="1" applyBorder="1" applyAlignment="1" applyProtection="1">
      <alignment horizontal="center"/>
      <protection hidden="1"/>
    </xf>
    <xf numFmtId="8" fontId="0" fillId="0" borderId="15" xfId="45" applyNumberFormat="1" applyFont="1" applyFill="1" applyBorder="1" applyAlignment="1" applyProtection="1">
      <alignment/>
      <protection hidden="1"/>
    </xf>
    <xf numFmtId="49" fontId="50" fillId="0" borderId="0" xfId="0" applyNumberFormat="1" applyFont="1" applyFill="1" applyBorder="1" applyAlignment="1" applyProtection="1">
      <alignment horizontal="left"/>
      <protection hidden="1"/>
    </xf>
    <xf numFmtId="49" fontId="0" fillId="36" borderId="16" xfId="0" applyNumberFormat="1" applyFont="1" applyFill="1" applyBorder="1" applyAlignment="1" applyProtection="1">
      <alignment/>
      <protection hidden="1"/>
    </xf>
    <xf numFmtId="49" fontId="0" fillId="36" borderId="14" xfId="0" applyNumberFormat="1" applyFont="1" applyFill="1" applyBorder="1" applyAlignment="1" applyProtection="1">
      <alignment/>
      <protection hidden="1"/>
    </xf>
    <xf numFmtId="8" fontId="0" fillId="36" borderId="24" xfId="0" applyNumberFormat="1" applyFont="1" applyFill="1" applyBorder="1" applyAlignment="1" applyProtection="1">
      <alignment/>
      <protection hidden="1"/>
    </xf>
    <xf numFmtId="8" fontId="0" fillId="36" borderId="23" xfId="0" applyNumberFormat="1" applyFont="1" applyFill="1" applyBorder="1" applyAlignment="1" applyProtection="1">
      <alignment/>
      <protection hidden="1"/>
    </xf>
    <xf numFmtId="49" fontId="0" fillId="36" borderId="16" xfId="0" applyNumberFormat="1" applyFont="1" applyFill="1" applyBorder="1" applyAlignment="1" applyProtection="1">
      <alignment/>
      <protection hidden="1"/>
    </xf>
    <xf numFmtId="166" fontId="0" fillId="36" borderId="24" xfId="0" applyNumberFormat="1" applyFont="1" applyFill="1" applyBorder="1" applyAlignment="1" applyProtection="1">
      <alignment/>
      <protection hidden="1"/>
    </xf>
    <xf numFmtId="166" fontId="0" fillId="36" borderId="19" xfId="0" applyNumberFormat="1" applyFont="1" applyFill="1" applyBorder="1" applyAlignment="1" applyProtection="1">
      <alignment/>
      <protection hidden="1"/>
    </xf>
    <xf numFmtId="49" fontId="0" fillId="36" borderId="17" xfId="0" applyNumberFormat="1" applyFont="1" applyFill="1" applyBorder="1" applyAlignment="1" applyProtection="1">
      <alignment/>
      <protection hidden="1"/>
    </xf>
    <xf numFmtId="166" fontId="0" fillId="36" borderId="23" xfId="0" applyNumberFormat="1" applyFont="1" applyFill="1" applyBorder="1" applyAlignment="1" applyProtection="1">
      <alignment/>
      <protection hidden="1"/>
    </xf>
    <xf numFmtId="166" fontId="5" fillId="36" borderId="21" xfId="0" applyNumberFormat="1" applyFont="1" applyFill="1" applyBorder="1" applyAlignment="1" applyProtection="1">
      <alignment/>
      <protection hidden="1"/>
    </xf>
    <xf numFmtId="8" fontId="0" fillId="36" borderId="18" xfId="0" applyNumberFormat="1" applyFont="1" applyFill="1" applyBorder="1" applyAlignment="1" applyProtection="1">
      <alignment horizontal="center"/>
      <protection hidden="1"/>
    </xf>
    <xf numFmtId="8" fontId="0" fillId="37" borderId="24" xfId="0" applyNumberFormat="1" applyFont="1" applyFill="1" applyBorder="1" applyAlignment="1" applyProtection="1">
      <alignment/>
      <protection hidden="1"/>
    </xf>
    <xf numFmtId="166" fontId="0" fillId="37" borderId="23" xfId="0" applyNumberFormat="1" applyFont="1" applyFill="1" applyBorder="1" applyAlignment="1" applyProtection="1">
      <alignment/>
      <protection hidden="1"/>
    </xf>
    <xf numFmtId="49" fontId="5" fillId="38" borderId="17" xfId="0" applyNumberFormat="1" applyFont="1" applyFill="1" applyBorder="1" applyAlignment="1" applyProtection="1">
      <alignment horizontal="left"/>
      <protection hidden="1"/>
    </xf>
    <xf numFmtId="49" fontId="5" fillId="38" borderId="18" xfId="0" applyNumberFormat="1" applyFont="1" applyFill="1" applyBorder="1" applyAlignment="1" applyProtection="1">
      <alignment horizontal="left"/>
      <protection hidden="1"/>
    </xf>
    <xf numFmtId="0" fontId="0" fillId="38" borderId="23" xfId="0" applyFont="1" applyFill="1" applyBorder="1" applyAlignment="1" applyProtection="1">
      <alignment horizontal="right"/>
      <protection hidden="1"/>
    </xf>
    <xf numFmtId="0" fontId="5" fillId="38" borderId="23" xfId="0" applyFont="1" applyFill="1" applyBorder="1" applyAlignment="1" applyProtection="1">
      <alignment horizontal="right"/>
      <protection hidden="1"/>
    </xf>
    <xf numFmtId="0" fontId="0" fillId="39" borderId="23" xfId="0" applyFont="1" applyFill="1" applyBorder="1" applyAlignment="1" applyProtection="1">
      <alignment horizontal="right"/>
      <protection hidden="1"/>
    </xf>
    <xf numFmtId="0" fontId="5" fillId="39" borderId="21" xfId="0" applyFont="1" applyFill="1" applyBorder="1" applyAlignment="1" applyProtection="1">
      <alignment horizontal="right"/>
      <protection hidden="1"/>
    </xf>
    <xf numFmtId="0" fontId="0" fillId="39" borderId="21" xfId="0" applyFont="1" applyFill="1" applyBorder="1" applyAlignment="1" applyProtection="1">
      <alignment horizontal="center"/>
      <protection hidden="1"/>
    </xf>
    <xf numFmtId="8" fontId="0" fillId="37" borderId="22" xfId="0" applyNumberFormat="1" applyFont="1" applyFill="1" applyBorder="1" applyAlignment="1" applyProtection="1">
      <alignment/>
      <protection hidden="1"/>
    </xf>
    <xf numFmtId="8" fontId="0" fillId="40" borderId="12" xfId="0" applyNumberFormat="1" applyFont="1" applyFill="1" applyBorder="1" applyAlignment="1" applyProtection="1">
      <alignment/>
      <protection hidden="1"/>
    </xf>
    <xf numFmtId="8" fontId="0" fillId="40" borderId="11" xfId="0" applyNumberFormat="1" applyFont="1" applyFill="1" applyBorder="1" applyAlignment="1" applyProtection="1">
      <alignment/>
      <protection hidden="1"/>
    </xf>
    <xf numFmtId="8" fontId="0" fillId="41" borderId="24" xfId="0" applyNumberFormat="1" applyFont="1" applyFill="1" applyBorder="1" applyAlignment="1" applyProtection="1">
      <alignment/>
      <protection hidden="1"/>
    </xf>
    <xf numFmtId="8" fontId="0" fillId="41" borderId="19" xfId="0" applyNumberFormat="1" applyFont="1" applyFill="1" applyBorder="1" applyAlignment="1" applyProtection="1">
      <alignment/>
      <protection hidden="1"/>
    </xf>
    <xf numFmtId="8" fontId="0" fillId="37" borderId="19" xfId="0" applyNumberFormat="1" applyFont="1" applyFill="1" applyBorder="1" applyAlignment="1" applyProtection="1">
      <alignment/>
      <protection hidden="1"/>
    </xf>
    <xf numFmtId="8" fontId="0" fillId="40" borderId="14" xfId="45" applyNumberFormat="1" applyFont="1" applyFill="1" applyBorder="1" applyAlignment="1" applyProtection="1">
      <alignment/>
      <protection hidden="1"/>
    </xf>
    <xf numFmtId="8" fontId="0" fillId="0" borderId="15" xfId="0" applyNumberFormat="1" applyFont="1" applyFill="1" applyBorder="1" applyAlignment="1" applyProtection="1">
      <alignment horizontal="center"/>
      <protection hidden="1"/>
    </xf>
    <xf numFmtId="8" fontId="0" fillId="37" borderId="21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8" fontId="0" fillId="37" borderId="23" xfId="0" applyNumberFormat="1" applyFont="1" applyFill="1" applyBorder="1" applyAlignment="1" applyProtection="1">
      <alignment/>
      <protection hidden="1"/>
    </xf>
    <xf numFmtId="8" fontId="0" fillId="0" borderId="22" xfId="0" applyNumberFormat="1" applyFont="1" applyFill="1" applyBorder="1" applyAlignment="1" applyProtection="1">
      <alignment/>
      <protection hidden="1"/>
    </xf>
    <xf numFmtId="8" fontId="0" fillId="0" borderId="20" xfId="45" applyNumberFormat="1" applyFont="1" applyFill="1" applyBorder="1" applyAlignment="1" applyProtection="1">
      <alignment/>
      <protection hidden="1"/>
    </xf>
    <xf numFmtId="166" fontId="5" fillId="37" borderId="23" xfId="0" applyNumberFormat="1" applyFont="1" applyFill="1" applyBorder="1" applyAlignment="1" applyProtection="1">
      <alignment/>
      <protection hidden="1"/>
    </xf>
    <xf numFmtId="0" fontId="0" fillId="38" borderId="11" xfId="0" applyFont="1" applyFill="1" applyBorder="1" applyAlignment="1" applyProtection="1">
      <alignment horizontal="center"/>
      <protection hidden="1"/>
    </xf>
    <xf numFmtId="8" fontId="0" fillId="35" borderId="23" xfId="0" applyNumberFormat="1" applyFont="1" applyFill="1" applyBorder="1" applyAlignment="1" applyProtection="1">
      <alignment horizontal="right"/>
      <protection locked="0"/>
    </xf>
    <xf numFmtId="9" fontId="0" fillId="0" borderId="15" xfId="0" applyNumberFormat="1" applyFont="1" applyFill="1" applyBorder="1" applyAlignment="1" applyProtection="1">
      <alignment horizontal="center"/>
      <protection hidden="1"/>
    </xf>
    <xf numFmtId="166" fontId="0" fillId="36" borderId="20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vertical="top"/>
      <protection hidden="1"/>
    </xf>
    <xf numFmtId="164" fontId="6" fillId="0" borderId="0" xfId="0" applyNumberFormat="1" applyFont="1" applyFill="1" applyBorder="1" applyAlignment="1" applyProtection="1">
      <alignment vertical="top"/>
      <protection hidden="1"/>
    </xf>
    <xf numFmtId="14" fontId="6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8" fontId="0" fillId="40" borderId="24" xfId="0" applyNumberFormat="1" applyFont="1" applyFill="1" applyBorder="1" applyAlignment="1" applyProtection="1">
      <alignment/>
      <protection hidden="1"/>
    </xf>
    <xf numFmtId="10" fontId="7" fillId="0" borderId="13" xfId="0" applyNumberFormat="1" applyFont="1" applyBorder="1" applyAlignment="1" applyProtection="1">
      <alignment horizontal="left"/>
      <protection hidden="1"/>
    </xf>
    <xf numFmtId="0" fontId="7" fillId="0" borderId="0" xfId="0" applyFont="1" applyAlignment="1">
      <alignment/>
    </xf>
    <xf numFmtId="167" fontId="7" fillId="0" borderId="13" xfId="0" applyNumberFormat="1" applyFont="1" applyBorder="1" applyAlignment="1" applyProtection="1">
      <alignment/>
      <protection hidden="1"/>
    </xf>
    <xf numFmtId="0" fontId="7" fillId="0" borderId="0" xfId="0" applyFont="1" applyFill="1" applyAlignment="1">
      <alignment/>
    </xf>
    <xf numFmtId="8" fontId="0" fillId="0" borderId="23" xfId="0" applyNumberFormat="1" applyFont="1" applyFill="1" applyBorder="1" applyAlignment="1" applyProtection="1">
      <alignment horizontal="right"/>
      <protection hidden="1"/>
    </xf>
    <xf numFmtId="8" fontId="0" fillId="30" borderId="23" xfId="0" applyNumberFormat="1" applyFont="1" applyFill="1" applyBorder="1" applyAlignment="1" applyProtection="1">
      <alignment/>
      <protection locked="0"/>
    </xf>
    <xf numFmtId="8" fontId="0" fillId="30" borderId="22" xfId="0" applyNumberFormat="1" applyFont="1" applyFill="1" applyBorder="1" applyAlignment="1" applyProtection="1">
      <alignment/>
      <protection locked="0"/>
    </xf>
    <xf numFmtId="8" fontId="5" fillId="0" borderId="23" xfId="0" applyNumberFormat="1" applyFont="1" applyFill="1" applyBorder="1" applyAlignment="1" applyProtection="1">
      <alignment/>
      <protection hidden="1"/>
    </xf>
    <xf numFmtId="8" fontId="0" fillId="30" borderId="24" xfId="0" applyNumberFormat="1" applyFont="1" applyFill="1" applyBorder="1" applyAlignment="1" applyProtection="1">
      <alignment/>
      <protection locked="0"/>
    </xf>
    <xf numFmtId="49" fontId="0" fillId="36" borderId="14" xfId="0" applyNumberFormat="1" applyFont="1" applyFill="1" applyBorder="1" applyAlignment="1" applyProtection="1">
      <alignment/>
      <protection hidden="1"/>
    </xf>
    <xf numFmtId="49" fontId="0" fillId="36" borderId="18" xfId="0" applyNumberFormat="1" applyFont="1" applyFill="1" applyBorder="1" applyAlignment="1" applyProtection="1">
      <alignment/>
      <protection hidden="1"/>
    </xf>
    <xf numFmtId="49" fontId="0" fillId="33" borderId="11" xfId="0" applyNumberFormat="1" applyFont="1" applyFill="1" applyBorder="1" applyAlignment="1" applyProtection="1">
      <alignment/>
      <protection hidden="1"/>
    </xf>
    <xf numFmtId="168" fontId="7" fillId="30" borderId="23" xfId="0" applyNumberFormat="1" applyFont="1" applyFill="1" applyBorder="1" applyAlignment="1" applyProtection="1">
      <alignment horizontal="center"/>
      <protection locked="0"/>
    </xf>
    <xf numFmtId="168" fontId="7" fillId="30" borderId="23" xfId="0" applyNumberFormat="1" applyFont="1" applyFill="1" applyBorder="1" applyAlignment="1" applyProtection="1">
      <alignment horizontal="right"/>
      <protection locked="0"/>
    </xf>
    <xf numFmtId="9" fontId="0" fillId="36" borderId="23" xfId="0" applyNumberFormat="1" applyFont="1" applyFill="1" applyBorder="1" applyAlignment="1" applyProtection="1">
      <alignment horizontal="center"/>
      <protection hidden="1"/>
    </xf>
    <xf numFmtId="168" fontId="7" fillId="0" borderId="0" xfId="0" applyNumberFormat="1" applyFont="1" applyFill="1" applyBorder="1" applyAlignment="1" applyProtection="1">
      <alignment horizontal="right"/>
      <protection hidden="1"/>
    </xf>
    <xf numFmtId="10" fontId="7" fillId="0" borderId="0" xfId="0" applyNumberFormat="1" applyFont="1" applyFill="1" applyBorder="1" applyAlignment="1" applyProtection="1">
      <alignment horizontal="center"/>
      <protection hidden="1"/>
    </xf>
    <xf numFmtId="49" fontId="0" fillId="0" borderId="17" xfId="0" applyNumberFormat="1" applyFont="1" applyFill="1" applyBorder="1" applyAlignment="1" applyProtection="1">
      <alignment/>
      <protection hidden="1"/>
    </xf>
    <xf numFmtId="49" fontId="0" fillId="0" borderId="18" xfId="0" applyNumberFormat="1" applyFont="1" applyFill="1" applyBorder="1" applyAlignment="1" applyProtection="1">
      <alignment/>
      <protection hidden="1"/>
    </xf>
    <xf numFmtId="10" fontId="0" fillId="0" borderId="0" xfId="0" applyNumberFormat="1" applyFont="1" applyFill="1" applyBorder="1" applyAlignment="1" applyProtection="1">
      <alignment horizontal="left"/>
      <protection hidden="1"/>
    </xf>
    <xf numFmtId="169" fontId="0" fillId="0" borderId="0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 applyFont="1" applyFill="1" applyBorder="1" applyAlignment="1" applyProtection="1">
      <alignment horizontal="right"/>
      <protection hidden="1"/>
    </xf>
    <xf numFmtId="8" fontId="5" fillId="0" borderId="0" xfId="0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9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49" fontId="0" fillId="37" borderId="13" xfId="0" applyNumberFormat="1" applyFont="1" applyFill="1" applyBorder="1" applyAlignment="1" applyProtection="1">
      <alignment/>
      <protection hidden="1"/>
    </xf>
    <xf numFmtId="49" fontId="0" fillId="37" borderId="0" xfId="0" applyNumberFormat="1" applyFont="1" applyFill="1" applyBorder="1" applyAlignment="1" applyProtection="1">
      <alignment/>
      <protection hidden="1"/>
    </xf>
    <xf numFmtId="8" fontId="0" fillId="37" borderId="20" xfId="0" applyNumberFormat="1" applyFont="1" applyFill="1" applyBorder="1" applyAlignment="1" applyProtection="1">
      <alignment/>
      <protection hidden="1"/>
    </xf>
    <xf numFmtId="8" fontId="0" fillId="0" borderId="20" xfId="0" applyNumberFormat="1" applyFon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8" fontId="0" fillId="0" borderId="12" xfId="0" applyNumberFormat="1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0" fontId="0" fillId="0" borderId="20" xfId="0" applyNumberFormat="1" applyFont="1" applyFill="1" applyBorder="1" applyAlignment="1" applyProtection="1">
      <alignment horizontal="center"/>
      <protection hidden="1"/>
    </xf>
    <xf numFmtId="49" fontId="5" fillId="36" borderId="17" xfId="0" applyNumberFormat="1" applyFont="1" applyFill="1" applyBorder="1" applyAlignment="1" applyProtection="1">
      <alignment/>
      <protection hidden="1"/>
    </xf>
    <xf numFmtId="49" fontId="5" fillId="36" borderId="18" xfId="0" applyNumberFormat="1" applyFont="1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horizontal="center"/>
      <protection hidden="1"/>
    </xf>
    <xf numFmtId="10" fontId="0" fillId="35" borderId="24" xfId="0" applyNumberFormat="1" applyFont="1" applyFill="1" applyBorder="1" applyAlignment="1" applyProtection="1">
      <alignment horizontal="center"/>
      <protection locked="0"/>
    </xf>
    <xf numFmtId="0" fontId="7" fillId="36" borderId="17" xfId="0" applyFont="1" applyFill="1" applyBorder="1" applyAlignment="1" applyProtection="1">
      <alignment horizontal="left"/>
      <protection hidden="1"/>
    </xf>
    <xf numFmtId="169" fontId="7" fillId="36" borderId="21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right"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 horizontal="right"/>
      <protection hidden="1"/>
    </xf>
    <xf numFmtId="49" fontId="6" fillId="0" borderId="22" xfId="0" applyNumberFormat="1" applyFont="1" applyFill="1" applyBorder="1" applyAlignment="1" applyProtection="1">
      <alignment horizontal="center"/>
      <protection hidden="1"/>
    </xf>
    <xf numFmtId="49" fontId="6" fillId="0" borderId="24" xfId="0" applyNumberFormat="1" applyFont="1" applyFill="1" applyBorder="1" applyAlignment="1" applyProtection="1">
      <alignment horizontal="center" vertical="top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14" fontId="6" fillId="0" borderId="0" xfId="0" applyNumberFormat="1" applyFont="1" applyAlignment="1" applyProtection="1">
      <alignment/>
      <protection hidden="1"/>
    </xf>
    <xf numFmtId="170" fontId="6" fillId="0" borderId="0" xfId="0" applyNumberFormat="1" applyFont="1" applyAlignment="1" applyProtection="1">
      <alignment horizontal="center"/>
      <protection hidden="1"/>
    </xf>
    <xf numFmtId="170" fontId="6" fillId="0" borderId="0" xfId="0" applyNumberFormat="1" applyFont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49" fontId="6" fillId="0" borderId="0" xfId="48" applyNumberFormat="1" applyFont="1" applyAlignment="1" applyProtection="1">
      <alignment/>
      <protection hidden="1"/>
    </xf>
    <xf numFmtId="170" fontId="6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166" fontId="0" fillId="37" borderId="23" xfId="0" applyNumberFormat="1" applyFont="1" applyFill="1" applyBorder="1" applyAlignment="1" applyProtection="1">
      <alignment vertical="center"/>
      <protection hidden="1"/>
    </xf>
    <xf numFmtId="166" fontId="0" fillId="37" borderId="17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/>
      <protection hidden="1"/>
    </xf>
    <xf numFmtId="169" fontId="0" fillId="33" borderId="23" xfId="0" applyNumberFormat="1" applyFont="1" applyFill="1" applyBorder="1" applyAlignment="1" applyProtection="1">
      <alignment horizontal="right"/>
      <protection hidden="1"/>
    </xf>
    <xf numFmtId="14" fontId="6" fillId="0" borderId="0" xfId="0" applyNumberFormat="1" applyFont="1" applyAlignment="1" applyProtection="1">
      <alignment/>
      <protection hidden="1"/>
    </xf>
    <xf numFmtId="0" fontId="6" fillId="0" borderId="0" xfId="0" applyFont="1" applyAlignment="1">
      <alignment/>
    </xf>
    <xf numFmtId="9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0" fontId="7" fillId="0" borderId="0" xfId="0" applyNumberFormat="1" applyFont="1" applyFill="1" applyBorder="1" applyAlignment="1" applyProtection="1">
      <alignment horizontal="center"/>
      <protection hidden="1"/>
    </xf>
    <xf numFmtId="0" fontId="0" fillId="36" borderId="18" xfId="0" applyFont="1" applyFill="1" applyBorder="1" applyAlignment="1" applyProtection="1">
      <alignment horizontal="center"/>
      <protection hidden="1"/>
    </xf>
    <xf numFmtId="0" fontId="0" fillId="36" borderId="21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895350</xdr:colOff>
      <xdr:row>0</xdr:row>
      <xdr:rowOff>66675</xdr:rowOff>
    </xdr:from>
    <xdr:to>
      <xdr:col>11</xdr:col>
      <xdr:colOff>847725</xdr:colOff>
      <xdr:row>2</xdr:row>
      <xdr:rowOff>19050</xdr:rowOff>
    </xdr:to>
    <xdr:pic>
      <xdr:nvPicPr>
        <xdr:cNvPr id="1" name="Grafik 1" descr="C:\Users\Besitzer\AppData\Local\Temp\02ADG_Logo_RGBmail2701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675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895350</xdr:colOff>
      <xdr:row>46</xdr:row>
      <xdr:rowOff>66675</xdr:rowOff>
    </xdr:from>
    <xdr:to>
      <xdr:col>12</xdr:col>
      <xdr:colOff>28575</xdr:colOff>
      <xdr:row>48</xdr:row>
      <xdr:rowOff>19050</xdr:rowOff>
    </xdr:to>
    <xdr:pic>
      <xdr:nvPicPr>
        <xdr:cNvPr id="2" name="Grafik 2" descr="C:\Users\Besitzer\AppData\Local\Temp\02ADG_Logo_RGBmail2701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92467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showGridLines="0" tabSelected="1" zoomScaleSheetLayoutView="110" zoomScalePageLayoutView="0" workbookViewId="0" topLeftCell="A1">
      <selection activeCell="G9" sqref="G9"/>
    </sheetView>
  </sheetViews>
  <sheetFormatPr defaultColWidth="11.421875" defaultRowHeight="12.75"/>
  <cols>
    <col min="1" max="1" width="5.00390625" style="1" customWidth="1"/>
    <col min="2" max="2" width="6.140625" style="2" customWidth="1"/>
    <col min="3" max="3" width="21.140625" style="2" customWidth="1"/>
    <col min="4" max="4" width="5.8515625" style="2" customWidth="1"/>
    <col min="5" max="5" width="8.28125" style="2" customWidth="1"/>
    <col min="6" max="6" width="12.57421875" style="2" customWidth="1"/>
    <col min="7" max="7" width="12.140625" style="3" bestFit="1" customWidth="1"/>
    <col min="8" max="8" width="13.140625" style="1" bestFit="1" customWidth="1"/>
    <col min="9" max="9" width="10.140625" style="1" customWidth="1"/>
    <col min="10" max="10" width="12.421875" style="1" customWidth="1"/>
    <col min="11" max="11" width="13.57421875" style="1" customWidth="1"/>
    <col min="12" max="12" width="13.00390625" style="1" customWidth="1"/>
    <col min="13" max="13" width="1.421875" style="1" customWidth="1"/>
    <col min="14" max="14" width="7.57421875" style="1" bestFit="1" customWidth="1"/>
    <col min="15" max="16384" width="11.421875" style="1" customWidth="1"/>
  </cols>
  <sheetData>
    <row r="1" spans="2:10" ht="12.75" customHeight="1">
      <c r="B1" s="58" t="s">
        <v>4</v>
      </c>
      <c r="C1" s="58"/>
      <c r="D1" s="58"/>
      <c r="J1" s="193"/>
    </row>
    <row r="2" spans="2:12" s="4" customFormat="1" ht="20.25">
      <c r="B2" s="116" t="s">
        <v>106</v>
      </c>
      <c r="C2" s="116"/>
      <c r="D2" s="116"/>
      <c r="E2" s="116"/>
      <c r="F2" s="116"/>
      <c r="G2" s="116"/>
      <c r="H2" s="116"/>
      <c r="I2" s="116"/>
      <c r="J2" s="193"/>
      <c r="K2" s="116"/>
      <c r="L2" s="109"/>
    </row>
    <row r="3" spans="2:12" s="57" customFormat="1" ht="20.25">
      <c r="B3" s="58" t="s">
        <v>108</v>
      </c>
      <c r="C3" s="58"/>
      <c r="D3" s="58"/>
      <c r="E3" s="58"/>
      <c r="F3" s="58"/>
      <c r="G3" s="58"/>
      <c r="H3" s="58"/>
      <c r="I3" s="58"/>
      <c r="J3" s="205" t="str">
        <f>IF($B$18=0,"Neues Recht","Altes Recht")</f>
        <v>Altes Recht</v>
      </c>
      <c r="K3" s="203"/>
      <c r="L3" s="109" t="s">
        <v>99</v>
      </c>
    </row>
    <row r="4" spans="2:10" s="5" customFormat="1" ht="6.75" customHeight="1">
      <c r="B4" s="6"/>
      <c r="C4" s="6"/>
      <c r="D4" s="6"/>
      <c r="E4" s="6"/>
      <c r="F4" s="6"/>
      <c r="G4" s="6"/>
      <c r="H4" s="6"/>
      <c r="I4" s="6"/>
      <c r="J4" s="6"/>
    </row>
    <row r="5" spans="2:12" s="57" customFormat="1" ht="12.75">
      <c r="B5" s="84" t="s">
        <v>13</v>
      </c>
      <c r="C5" s="84"/>
      <c r="D5" s="84"/>
      <c r="E5" s="84"/>
      <c r="F5" s="84"/>
      <c r="G5" s="84"/>
      <c r="H5" s="85" t="s">
        <v>43</v>
      </c>
      <c r="I5" s="85"/>
      <c r="J5" s="86"/>
      <c r="K5" s="85"/>
      <c r="L5" s="85"/>
    </row>
    <row r="6" spans="8:10" s="5" customFormat="1" ht="12">
      <c r="H6" s="6"/>
      <c r="I6" s="6"/>
      <c r="J6" s="6"/>
    </row>
    <row r="7" spans="1:39" s="11" customFormat="1" ht="12" customHeight="1">
      <c r="A7" s="1"/>
      <c r="B7" s="7" t="s">
        <v>3</v>
      </c>
      <c r="C7" s="8"/>
      <c r="D7" s="8"/>
      <c r="E7" s="8"/>
      <c r="F7" s="8"/>
      <c r="G7" s="104" t="s">
        <v>2</v>
      </c>
      <c r="H7" s="9" t="s">
        <v>14</v>
      </c>
      <c r="I7" s="76" t="s">
        <v>14</v>
      </c>
      <c r="J7" s="9" t="s">
        <v>14</v>
      </c>
      <c r="K7" s="104" t="s">
        <v>2</v>
      </c>
      <c r="L7" s="10" t="s">
        <v>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12" ht="12" customHeight="1">
      <c r="B8" s="12" t="s">
        <v>18</v>
      </c>
      <c r="C8" s="13"/>
      <c r="D8" s="13"/>
      <c r="E8" s="13"/>
      <c r="F8" s="13"/>
      <c r="G8" s="108" t="s">
        <v>0</v>
      </c>
      <c r="H8" s="14" t="s">
        <v>30</v>
      </c>
      <c r="I8" s="77" t="s">
        <v>52</v>
      </c>
      <c r="J8" s="15" t="s">
        <v>31</v>
      </c>
      <c r="K8" s="105" t="s">
        <v>1</v>
      </c>
      <c r="L8" s="78" t="s">
        <v>68</v>
      </c>
    </row>
    <row r="9" spans="2:12" ht="12" customHeight="1">
      <c r="B9" s="16" t="s">
        <v>19</v>
      </c>
      <c r="C9" s="17"/>
      <c r="D9" s="17"/>
      <c r="E9" s="54" t="s">
        <v>4</v>
      </c>
      <c r="F9" s="54"/>
      <c r="G9" s="166">
        <v>1500</v>
      </c>
      <c r="H9" s="18">
        <f>$K$23</f>
        <v>0.1115</v>
      </c>
      <c r="I9" s="19">
        <f>-G9*7.3%</f>
        <v>-109.5</v>
      </c>
      <c r="J9" s="19">
        <f>IF((G9&gt;100000),0,IF((G9*(-H9))&gt;0,0,(G9*(-H9))))</f>
        <v>-167.25</v>
      </c>
      <c r="K9" s="106">
        <f>IF($G9&gt;100000,0,IF(($G9&lt;0),0,$G9+$J9))</f>
        <v>1332.75</v>
      </c>
      <c r="L9" s="154" t="s">
        <v>69</v>
      </c>
    </row>
    <row r="10" spans="2:12" ht="12" customHeight="1">
      <c r="B10" s="21" t="s">
        <v>20</v>
      </c>
      <c r="C10" s="22"/>
      <c r="D10" s="22"/>
      <c r="E10" s="22"/>
      <c r="F10" s="89" t="s">
        <v>4</v>
      </c>
      <c r="G10" s="167">
        <v>0</v>
      </c>
      <c r="H10" s="18">
        <f>$K$24</f>
        <v>0.1845</v>
      </c>
      <c r="I10" s="19"/>
      <c r="J10" s="19">
        <f>IF(($G$10&gt;100000),0,IF($G$10*(-$H$10)&gt;0,0,IF(($G$9+$G$10)&gt;$I$21,(($I$21-$G$9)*(-$H$10)),(MIN($G$10,$I$21)*(-$H$10)))))</f>
        <v>0</v>
      </c>
      <c r="K10" s="106">
        <f>IF($G10&gt;100000,0,IF(($G10&lt;0),0,$G10+$J10))</f>
        <v>0</v>
      </c>
      <c r="L10" s="20">
        <v>0.6</v>
      </c>
    </row>
    <row r="11" spans="2:12" s="57" customFormat="1" ht="12" customHeight="1">
      <c r="B11" s="55" t="s">
        <v>21</v>
      </c>
      <c r="C11" s="58"/>
      <c r="D11" s="58"/>
      <c r="E11" s="58"/>
      <c r="F11" s="58"/>
      <c r="G11" s="168">
        <f>G9+G10</f>
        <v>1500</v>
      </c>
      <c r="H11" s="93"/>
      <c r="I11" s="94">
        <f>SUM(I9:I10)</f>
        <v>-109.5</v>
      </c>
      <c r="J11" s="94">
        <f>SUM(J9:J10)</f>
        <v>-167.25</v>
      </c>
      <c r="K11" s="110">
        <f>SUM(K9:K10)</f>
        <v>1332.75</v>
      </c>
      <c r="L11" s="95"/>
    </row>
    <row r="12" spans="2:12" ht="12" customHeight="1">
      <c r="B12" s="16" t="s">
        <v>22</v>
      </c>
      <c r="C12" s="17"/>
      <c r="D12" s="17"/>
      <c r="E12" s="54" t="s">
        <v>4</v>
      </c>
      <c r="F12" s="17"/>
      <c r="G12" s="169">
        <v>1000</v>
      </c>
      <c r="H12" s="18">
        <f>$L$23</f>
        <v>0.1115</v>
      </c>
      <c r="I12" s="19">
        <f>-G12*7.3%</f>
        <v>-73</v>
      </c>
      <c r="J12" s="19">
        <f>IF((G12&gt;100000),0,IF((G12*(-H12))&gt;0,0,(G12*(-H12))))</f>
        <v>-111.5</v>
      </c>
      <c r="K12" s="106">
        <f>IF($G12&gt;100000,0,IF(($G12&lt;0),0,$G12+$J12))</f>
        <v>888.5</v>
      </c>
      <c r="L12" s="154" t="s">
        <v>69</v>
      </c>
    </row>
    <row r="13" spans="2:13" ht="12" customHeight="1">
      <c r="B13" s="21" t="s">
        <v>23</v>
      </c>
      <c r="C13" s="22"/>
      <c r="D13" s="22"/>
      <c r="E13" s="22"/>
      <c r="F13" s="22"/>
      <c r="G13" s="167">
        <v>0</v>
      </c>
      <c r="H13" s="18">
        <f>$L$24</f>
        <v>0.1845</v>
      </c>
      <c r="I13" s="56"/>
      <c r="J13" s="19">
        <f>IF(($G$13&gt;100000),0,IF($G$13*(-$H$10)&gt;0,0,IF(($G$9+$G$13)&gt;$I$21,(($I$21-$G$9)*(-$H$13)),(MIN($G$13,$I$21)*(-$H$13)))))</f>
        <v>0</v>
      </c>
      <c r="K13" s="106">
        <f>IF($G13&gt;100000,0,IF(($G13&lt;0),0,$G13+$J13))</f>
        <v>0</v>
      </c>
      <c r="L13" s="20">
        <v>0.6</v>
      </c>
      <c r="M13" s="57"/>
    </row>
    <row r="14" spans="2:12" s="57" customFormat="1" ht="12" customHeight="1">
      <c r="B14" s="61" t="s">
        <v>24</v>
      </c>
      <c r="C14" s="89"/>
      <c r="D14" s="89"/>
      <c r="E14" s="89"/>
      <c r="F14" s="89"/>
      <c r="G14" s="168">
        <f>G12+G13</f>
        <v>1000</v>
      </c>
      <c r="H14" s="93"/>
      <c r="I14" s="94">
        <f>SUM(I12:I13)</f>
        <v>-73</v>
      </c>
      <c r="J14" s="94">
        <f>SUM(J12:J13)</f>
        <v>-111.5</v>
      </c>
      <c r="K14" s="110">
        <f>SUM(K12:K13)</f>
        <v>888.5</v>
      </c>
      <c r="L14" s="95"/>
    </row>
    <row r="15" spans="2:12" s="57" customFormat="1" ht="12.75" customHeight="1">
      <c r="B15" s="96" t="s">
        <v>25</v>
      </c>
      <c r="C15" s="97"/>
      <c r="D15" s="97"/>
      <c r="E15" s="97"/>
      <c r="F15" s="97"/>
      <c r="G15" s="223">
        <f>G11+G14</f>
        <v>2500</v>
      </c>
      <c r="H15" s="98"/>
      <c r="I15" s="103" t="s">
        <v>66</v>
      </c>
      <c r="J15" s="99">
        <f>J11+J14</f>
        <v>-278.75</v>
      </c>
      <c r="K15" s="107">
        <f>K11+K14</f>
        <v>2221.25</v>
      </c>
      <c r="L15" s="175">
        <f>B19</f>
        <v>0.6</v>
      </c>
    </row>
    <row r="16" spans="2:12" s="57" customFormat="1" ht="12.75" customHeight="1">
      <c r="B16" s="178" t="s">
        <v>88</v>
      </c>
      <c r="C16" s="179"/>
      <c r="D16" s="179"/>
      <c r="E16" s="179"/>
      <c r="F16" s="179"/>
      <c r="G16" s="169">
        <v>0</v>
      </c>
      <c r="H16" s="180"/>
      <c r="I16" s="181"/>
      <c r="J16" s="182"/>
      <c r="K16" s="183"/>
      <c r="L16" s="184"/>
    </row>
    <row r="17" spans="2:14" s="57" customFormat="1" ht="6" customHeight="1">
      <c r="B17" s="62"/>
      <c r="C17" s="62"/>
      <c r="D17" s="62"/>
      <c r="E17" s="79"/>
      <c r="F17" s="60"/>
      <c r="G17" s="75"/>
      <c r="H17" s="75"/>
      <c r="I17" s="75"/>
      <c r="J17" s="75"/>
      <c r="K17" s="75"/>
      <c r="L17" s="60"/>
      <c r="M17" s="60"/>
      <c r="N17" s="75"/>
    </row>
    <row r="18" spans="2:14" s="57" customFormat="1" ht="12" customHeight="1">
      <c r="B18" s="173">
        <v>1</v>
      </c>
      <c r="C18" s="222" t="s">
        <v>81</v>
      </c>
      <c r="D18" s="62"/>
      <c r="E18" s="174">
        <v>3</v>
      </c>
      <c r="F18" s="161" t="s">
        <v>78</v>
      </c>
      <c r="G18" s="162"/>
      <c r="H18" s="162"/>
      <c r="I18" s="174">
        <v>1</v>
      </c>
      <c r="J18" s="163" t="s">
        <v>91</v>
      </c>
      <c r="K18" s="162"/>
      <c r="L18" s="162"/>
      <c r="M18" s="186"/>
      <c r="N18" s="75"/>
    </row>
    <row r="19" spans="2:14" s="5" customFormat="1" ht="12" customHeight="1">
      <c r="B19" s="185">
        <f>IF($B$18=0,55%,60%)</f>
        <v>0.6</v>
      </c>
      <c r="C19" s="226" t="s">
        <v>109</v>
      </c>
      <c r="D19" s="227"/>
      <c r="E19" s="176">
        <f>IF(E18&lt;=0,0,E18)</f>
        <v>3</v>
      </c>
      <c r="F19" s="228" t="s">
        <v>110</v>
      </c>
      <c r="G19" s="227"/>
      <c r="H19" s="227"/>
      <c r="I19" s="176">
        <f>IF(I18=0,0,1)</f>
        <v>1</v>
      </c>
      <c r="K19" s="191" t="s">
        <v>92</v>
      </c>
      <c r="L19" s="164"/>
      <c r="M19" s="164"/>
      <c r="N19" s="177"/>
    </row>
    <row r="20" spans="2:11" s="57" customFormat="1" ht="5.25" customHeight="1">
      <c r="B20" s="58"/>
      <c r="C20" s="58"/>
      <c r="D20" s="58"/>
      <c r="E20" s="58"/>
      <c r="F20" s="58"/>
      <c r="G20" s="65"/>
      <c r="H20" s="65"/>
      <c r="I20" s="65"/>
      <c r="J20" s="65"/>
      <c r="K20" s="65"/>
    </row>
    <row r="21" spans="2:12" s="57" customFormat="1" ht="12" customHeight="1">
      <c r="B21" s="197" t="s">
        <v>73</v>
      </c>
      <c r="C21" s="198"/>
      <c r="D21" s="198"/>
      <c r="E21" s="198"/>
      <c r="F21" s="198"/>
      <c r="G21" s="199"/>
      <c r="H21" s="201" t="s">
        <v>97</v>
      </c>
      <c r="I21" s="202">
        <v>4350</v>
      </c>
      <c r="J21" s="229" t="s">
        <v>98</v>
      </c>
      <c r="K21" s="229"/>
      <c r="L21" s="230"/>
    </row>
    <row r="22" spans="2:12" s="57" customFormat="1" ht="12" customHeight="1">
      <c r="B22" s="66" t="s">
        <v>46</v>
      </c>
      <c r="C22" s="54"/>
      <c r="D22" s="54"/>
      <c r="E22" s="67" t="s">
        <v>42</v>
      </c>
      <c r="F22" s="67" t="s">
        <v>41</v>
      </c>
      <c r="G22" s="63" t="s">
        <v>95</v>
      </c>
      <c r="H22" s="200">
        <v>0.159</v>
      </c>
      <c r="I22" s="70">
        <f>SUM(H22-7.3%)</f>
        <v>0.08600000000000001</v>
      </c>
      <c r="J22" s="194"/>
      <c r="K22" s="195" t="s">
        <v>93</v>
      </c>
      <c r="L22" s="195" t="s">
        <v>94</v>
      </c>
    </row>
    <row r="23" spans="2:12" s="57" customFormat="1" ht="12" customHeight="1">
      <c r="B23" s="64" t="s">
        <v>47</v>
      </c>
      <c r="C23" s="64"/>
      <c r="D23" s="64"/>
      <c r="E23" s="153">
        <v>803.88</v>
      </c>
      <c r="F23" s="68">
        <v>756.62</v>
      </c>
      <c r="G23" s="63" t="s">
        <v>96</v>
      </c>
      <c r="H23" s="69">
        <v>0.159</v>
      </c>
      <c r="I23" s="70">
        <f>SUM(H23-7.3%)</f>
        <v>0.08600000000000001</v>
      </c>
      <c r="J23" s="71" t="s">
        <v>39</v>
      </c>
      <c r="K23" s="196">
        <f>I22+I24</f>
        <v>0.1115</v>
      </c>
      <c r="L23" s="196">
        <f>I23+I24</f>
        <v>0.1115</v>
      </c>
    </row>
    <row r="24" spans="2:14" s="57" customFormat="1" ht="12" customHeight="1">
      <c r="B24" s="80" t="s">
        <v>85</v>
      </c>
      <c r="C24" s="80"/>
      <c r="D24" s="80"/>
      <c r="E24" s="165">
        <f>-F24/26.4</f>
        <v>30.450000000000003</v>
      </c>
      <c r="F24" s="102">
        <f>IF($I$19=0,-$F$23,-$E$23)</f>
        <v>-803.88</v>
      </c>
      <c r="G24" s="72" t="s">
        <v>40</v>
      </c>
      <c r="H24" s="69">
        <v>0.0255</v>
      </c>
      <c r="I24" s="73">
        <f>IF(E19&lt;=0,H24+0.25%,H24)</f>
        <v>0.0255</v>
      </c>
      <c r="J24" s="74" t="s">
        <v>45</v>
      </c>
      <c r="K24" s="72">
        <f>H22+I24</f>
        <v>0.1845</v>
      </c>
      <c r="L24" s="72">
        <f>H23+I24</f>
        <v>0.1845</v>
      </c>
      <c r="M24" s="60"/>
      <c r="N24" s="75"/>
    </row>
    <row r="25" spans="2:14" s="57" customFormat="1" ht="6" customHeight="1">
      <c r="B25" s="62"/>
      <c r="C25" s="62"/>
      <c r="D25" s="62"/>
      <c r="E25" s="79"/>
      <c r="F25" s="60"/>
      <c r="G25" s="75"/>
      <c r="H25" s="75"/>
      <c r="I25" s="75"/>
      <c r="J25" s="75"/>
      <c r="K25" s="75"/>
      <c r="L25" s="60"/>
      <c r="M25" s="60"/>
      <c r="N25" s="75"/>
    </row>
    <row r="26" spans="2:11" s="57" customFormat="1" ht="5.25" customHeight="1">
      <c r="B26" s="58"/>
      <c r="C26" s="58"/>
      <c r="D26" s="58"/>
      <c r="E26" s="58"/>
      <c r="F26" s="58"/>
      <c r="G26" s="65"/>
      <c r="H26" s="65"/>
      <c r="I26" s="65"/>
      <c r="J26" s="65"/>
      <c r="K26" s="65"/>
    </row>
    <row r="27" spans="2:12" s="36" customFormat="1" ht="12" customHeight="1">
      <c r="B27" s="130" t="s">
        <v>82</v>
      </c>
      <c r="C27" s="131"/>
      <c r="D27" s="131"/>
      <c r="E27" s="131"/>
      <c r="F27" s="131"/>
      <c r="G27" s="132" t="s">
        <v>26</v>
      </c>
      <c r="H27" s="133" t="s">
        <v>27</v>
      </c>
      <c r="I27" s="152" t="s">
        <v>32</v>
      </c>
      <c r="J27" s="134" t="s">
        <v>28</v>
      </c>
      <c r="K27" s="135" t="s">
        <v>29</v>
      </c>
      <c r="L27" s="136" t="s">
        <v>32</v>
      </c>
    </row>
    <row r="28" spans="2:12" ht="12" customHeight="1">
      <c r="B28" s="117" t="s">
        <v>36</v>
      </c>
      <c r="C28" s="118"/>
      <c r="D28" s="118"/>
      <c r="E28" s="118"/>
      <c r="F28" s="118"/>
      <c r="G28" s="119">
        <f>$G$9</f>
        <v>1500</v>
      </c>
      <c r="H28" s="120">
        <f>$K$9</f>
        <v>1332.75</v>
      </c>
      <c r="I28" s="41"/>
      <c r="J28" s="128">
        <f>$G$12</f>
        <v>1000</v>
      </c>
      <c r="K28" s="148">
        <f>$K$12</f>
        <v>888.5</v>
      </c>
      <c r="L28" s="27"/>
    </row>
    <row r="29" spans="2:12" ht="12" customHeight="1">
      <c r="B29" s="55" t="s">
        <v>80</v>
      </c>
      <c r="C29" s="58"/>
      <c r="D29" s="58"/>
      <c r="G29" s="37">
        <f>$G$28*86%</f>
        <v>1290</v>
      </c>
      <c r="H29" s="37"/>
      <c r="I29" s="29"/>
      <c r="J29" s="37">
        <f>J28*86%</f>
        <v>860</v>
      </c>
      <c r="K29" s="37"/>
      <c r="L29" s="27"/>
    </row>
    <row r="30" spans="2:12" s="57" customFormat="1" ht="12" customHeight="1">
      <c r="B30" s="187" t="s">
        <v>83</v>
      </c>
      <c r="C30" s="188"/>
      <c r="D30" s="188"/>
      <c r="E30" s="188"/>
      <c r="F30" s="188"/>
      <c r="G30" s="189">
        <f>IF($L15=55%,G$39*0.77,0)</f>
        <v>0</v>
      </c>
      <c r="H30" s="190"/>
      <c r="I30" s="60"/>
      <c r="J30" s="189">
        <f>IF($L15=55%,J$39*0.77,0)</f>
        <v>0</v>
      </c>
      <c r="K30" s="190"/>
      <c r="L30" s="88"/>
    </row>
    <row r="31" spans="2:12" s="57" customFormat="1" ht="12" customHeight="1">
      <c r="B31" s="187" t="s">
        <v>84</v>
      </c>
      <c r="C31" s="188"/>
      <c r="D31" s="188"/>
      <c r="E31" s="188"/>
      <c r="F31" s="188"/>
      <c r="G31" s="189">
        <f>IF($L15=55%,$G$16*0.75,0)</f>
        <v>0</v>
      </c>
      <c r="H31" s="190"/>
      <c r="I31" s="60"/>
      <c r="J31" s="189">
        <f>IF($L15=55%,$G$16*0.75,0)</f>
        <v>0</v>
      </c>
      <c r="K31" s="190"/>
      <c r="L31" s="88"/>
    </row>
    <row r="32" spans="2:12" ht="12" customHeight="1">
      <c r="B32" s="55" t="s">
        <v>44</v>
      </c>
      <c r="C32" s="58"/>
      <c r="D32" s="58"/>
      <c r="G32" s="101">
        <f>$F$24</f>
        <v>-803.88</v>
      </c>
      <c r="H32" s="101"/>
      <c r="I32" s="100"/>
      <c r="J32" s="101">
        <f>$F$24</f>
        <v>-803.88</v>
      </c>
      <c r="K32" s="37"/>
      <c r="L32" s="27"/>
    </row>
    <row r="33" spans="2:12" ht="12" customHeight="1">
      <c r="B33" s="23" t="s">
        <v>16</v>
      </c>
      <c r="G33" s="101">
        <f>MAX((G29+G30+G31+G32),0)</f>
        <v>486.12</v>
      </c>
      <c r="H33" s="101"/>
      <c r="I33" s="100"/>
      <c r="J33" s="101">
        <f>MAX((J29+J30+J31+J32),0)</f>
        <v>56.120000000000005</v>
      </c>
      <c r="K33" s="37"/>
      <c r="L33" s="27"/>
    </row>
    <row r="34" spans="2:12" ht="12" customHeight="1">
      <c r="B34" s="55" t="s">
        <v>67</v>
      </c>
      <c r="C34" s="58"/>
      <c r="D34" s="58"/>
      <c r="G34" s="101">
        <f>G33*-0.4</f>
        <v>-194.448</v>
      </c>
      <c r="H34" s="101"/>
      <c r="I34" s="100"/>
      <c r="J34" s="101">
        <f>J33*-0.4</f>
        <v>-22.448000000000004</v>
      </c>
      <c r="K34" s="37"/>
      <c r="L34" s="27"/>
    </row>
    <row r="35" spans="2:12" ht="12" customHeight="1">
      <c r="B35" s="66" t="s">
        <v>65</v>
      </c>
      <c r="C35" s="54"/>
      <c r="D35" s="54"/>
      <c r="E35" s="17"/>
      <c r="F35" s="17"/>
      <c r="G35" s="137">
        <f>IF($G$12&gt;100000,0,IF($G$12&lt;0,0,$G$12*ABS($L$15)))</f>
        <v>600</v>
      </c>
      <c r="H35" s="138"/>
      <c r="I35" s="139"/>
      <c r="J35" s="137">
        <f>IF($G$9&gt;100000,0,IF($G$9&lt;0,0,$G$9*ABS($L$15)))</f>
        <v>900</v>
      </c>
      <c r="K35" s="149"/>
      <c r="L35" s="26"/>
    </row>
    <row r="36" spans="2:12" ht="12" customHeight="1">
      <c r="B36" s="55" t="s">
        <v>64</v>
      </c>
      <c r="C36" s="58"/>
      <c r="D36" s="58"/>
      <c r="G36" s="111">
        <f>-MIN(-G34,G35)</f>
        <v>-194.448</v>
      </c>
      <c r="H36" s="38"/>
      <c r="I36" s="60"/>
      <c r="J36" s="111">
        <f>-MIN(-J34,J35)</f>
        <v>-22.448000000000004</v>
      </c>
      <c r="K36" s="37"/>
      <c r="L36" s="27"/>
    </row>
    <row r="37" spans="2:12" ht="12" customHeight="1">
      <c r="B37" s="21" t="s">
        <v>33</v>
      </c>
      <c r="C37" s="22"/>
      <c r="D37" s="22"/>
      <c r="E37" s="22"/>
      <c r="F37" s="22"/>
      <c r="G37" s="140">
        <f>SUM(G35:G36)</f>
        <v>405.552</v>
      </c>
      <c r="H37" s="141">
        <f>SUM(G37*(1-$H$9))</f>
        <v>360.332952</v>
      </c>
      <c r="I37" s="113"/>
      <c r="J37" s="122">
        <f>SUM(J35:J36)</f>
        <v>877.552</v>
      </c>
      <c r="K37" s="122">
        <f>SUM(J37*(1-$H$12))</f>
        <v>779.7049519999999</v>
      </c>
      <c r="L37" s="28"/>
    </row>
    <row r="38" spans="2:12" ht="12" customHeight="1">
      <c r="B38" s="121" t="s">
        <v>90</v>
      </c>
      <c r="C38" s="170"/>
      <c r="D38" s="170"/>
      <c r="E38" s="170"/>
      <c r="F38" s="170"/>
      <c r="G38" s="122">
        <f>G28+G37</f>
        <v>1905.5520000000001</v>
      </c>
      <c r="H38" s="123">
        <f>SUM(H28:H37)</f>
        <v>1693.082952</v>
      </c>
      <c r="I38" s="114"/>
      <c r="J38" s="128">
        <f>J28+J37</f>
        <v>1877.5520000000001</v>
      </c>
      <c r="K38" s="128">
        <f>SUM(K28:K37)</f>
        <v>1668.204952</v>
      </c>
      <c r="L38" s="144"/>
    </row>
    <row r="39" spans="2:12" ht="12" customHeight="1">
      <c r="B39" s="23" t="s">
        <v>35</v>
      </c>
      <c r="G39" s="112">
        <f>IF($G$10&gt;100000,0,IF($G$10&lt;0,0,$G$10))</f>
        <v>0</v>
      </c>
      <c r="H39" s="115">
        <f>$K$10</f>
        <v>0</v>
      </c>
      <c r="I39" s="42"/>
      <c r="J39" s="112">
        <f>IF($G$13&gt;100000,0,IF($G$13&lt;0,0,$G$13))</f>
        <v>0</v>
      </c>
      <c r="K39" s="150">
        <f>$K$13</f>
        <v>0</v>
      </c>
      <c r="L39" s="27"/>
    </row>
    <row r="40" spans="2:12" ht="12" customHeight="1">
      <c r="B40" s="23" t="s">
        <v>34</v>
      </c>
      <c r="G40" s="128">
        <f>IF((G$13*L$13)&gt;100000,0,IF((G$13*L$13)&lt;0,0,(G$13*L$13)))</f>
        <v>0</v>
      </c>
      <c r="H40" s="142">
        <f>IF(G40&lt;0,0,(G40*(1-H$10)))</f>
        <v>0</v>
      </c>
      <c r="I40" s="143"/>
      <c r="J40" s="122">
        <f>IF((G$10*L$10)&gt;100000,0,IF((G$10*L$10)&lt;0,0,(G$10*L$10)))</f>
        <v>0</v>
      </c>
      <c r="K40" s="122">
        <f>IF(J40&lt;0,0,(J40*(1-H$13)))</f>
        <v>0</v>
      </c>
      <c r="L40" s="27"/>
    </row>
    <row r="41" spans="2:12" ht="13.5" customHeight="1">
      <c r="B41" s="124" t="s">
        <v>89</v>
      </c>
      <c r="C41" s="171"/>
      <c r="D41" s="171"/>
      <c r="E41" s="171"/>
      <c r="F41" s="171"/>
      <c r="G41" s="125">
        <f>SUM(G28+G37+G39+G40)</f>
        <v>1905.5520000000001</v>
      </c>
      <c r="H41" s="126">
        <f>SUM(H38:H40)</f>
        <v>1693.082952</v>
      </c>
      <c r="I41" s="127">
        <f>G41-H41</f>
        <v>212.46904800000016</v>
      </c>
      <c r="J41" s="129">
        <f>SUM(J28+J37+J39+J40)</f>
        <v>1877.5520000000001</v>
      </c>
      <c r="K41" s="151">
        <f>SUM(K38:K40)</f>
        <v>1668.204952</v>
      </c>
      <c r="L41" s="145">
        <f>J41-K41</f>
        <v>209.3470480000001</v>
      </c>
    </row>
    <row r="42" spans="2:12" ht="12" customHeight="1">
      <c r="B42" s="23" t="s">
        <v>37</v>
      </c>
      <c r="G42" s="149">
        <f>G28+G39</f>
        <v>1500</v>
      </c>
      <c r="H42" s="192">
        <f>H28+H39</f>
        <v>1332.75</v>
      </c>
      <c r="I42" s="149"/>
      <c r="J42" s="37">
        <f>J28+J39</f>
        <v>1000</v>
      </c>
      <c r="K42" s="37">
        <f>K28+K39</f>
        <v>888.5</v>
      </c>
      <c r="L42" s="146"/>
    </row>
    <row r="43" spans="2:12" ht="12" customHeight="1">
      <c r="B43" s="21" t="s">
        <v>38</v>
      </c>
      <c r="C43" s="22"/>
      <c r="D43" s="22"/>
      <c r="E43" s="22"/>
      <c r="F43" s="22"/>
      <c r="G43" s="128">
        <f>G37+G40</f>
        <v>405.552</v>
      </c>
      <c r="H43" s="142">
        <f>H37+H40</f>
        <v>360.332952</v>
      </c>
      <c r="I43" s="160"/>
      <c r="J43" s="155">
        <f>J37+J40</f>
        <v>877.552</v>
      </c>
      <c r="K43" s="155">
        <f>K37+K40</f>
        <v>779.7049519999999</v>
      </c>
      <c r="L43" s="147"/>
    </row>
    <row r="44" spans="2:12" s="35" customFormat="1" ht="12" customHeight="1">
      <c r="B44" s="30" t="s">
        <v>103</v>
      </c>
      <c r="C44" s="30"/>
      <c r="D44" s="30"/>
      <c r="E44" s="30"/>
      <c r="F44" s="217" t="str">
        <f>IF($B$18=0,"Neues Recht","Altes Recht")</f>
        <v>Altes Recht</v>
      </c>
      <c r="G44" s="218"/>
      <c r="H44" s="219"/>
      <c r="I44" s="217"/>
      <c r="J44" s="220">
        <f>IF($E$19=0,0,IF(($B19=55%),-F24/26.4*(E19+1),0))</f>
        <v>0</v>
      </c>
      <c r="K44" s="221">
        <f>SUM(J44*(1-$H$9))</f>
        <v>0</v>
      </c>
      <c r="L44" s="206" t="s">
        <v>79</v>
      </c>
    </row>
    <row r="45" spans="2:12" s="159" customFormat="1" ht="10.5" customHeight="1">
      <c r="B45" s="156"/>
      <c r="C45" s="156"/>
      <c r="D45" s="156"/>
      <c r="E45" s="156"/>
      <c r="F45" s="156"/>
      <c r="G45" s="157"/>
      <c r="H45" s="158"/>
      <c r="I45" s="157"/>
      <c r="J45" s="157"/>
      <c r="K45" s="157"/>
      <c r="L45" s="207" t="s">
        <v>77</v>
      </c>
    </row>
    <row r="46" spans="2:31" s="209" customFormat="1" ht="11.25">
      <c r="B46" s="35" t="s">
        <v>102</v>
      </c>
      <c r="G46" s="209" t="s">
        <v>100</v>
      </c>
      <c r="J46" s="210"/>
      <c r="K46" s="210">
        <f ca="1">TODAY()</f>
        <v>42812</v>
      </c>
      <c r="L46" s="216" t="s">
        <v>104</v>
      </c>
      <c r="M46" s="212"/>
      <c r="N46" s="212"/>
      <c r="O46" s="213"/>
      <c r="P46" s="214"/>
      <c r="Y46" s="224">
        <f ca="1">TODAY()</f>
        <v>42812</v>
      </c>
      <c r="Z46" s="225"/>
      <c r="AB46" s="212" t="s">
        <v>101</v>
      </c>
      <c r="AC46" s="212"/>
      <c r="AD46" s="212"/>
      <c r="AE46" s="215"/>
    </row>
    <row r="47" spans="7:11" ht="12.75">
      <c r="G47" s="43"/>
      <c r="H47" s="43"/>
      <c r="I47" s="43"/>
      <c r="J47" s="43"/>
      <c r="K47" s="43"/>
    </row>
    <row r="48" spans="2:12" s="4" customFormat="1" ht="20.25">
      <c r="B48" s="116" t="s">
        <v>106</v>
      </c>
      <c r="C48" s="116"/>
      <c r="D48" s="116"/>
      <c r="E48" s="116"/>
      <c r="F48" s="116"/>
      <c r="G48" s="116"/>
      <c r="H48" s="116"/>
      <c r="I48" s="116"/>
      <c r="J48" s="193"/>
      <c r="K48" s="116"/>
      <c r="L48" s="109"/>
    </row>
    <row r="49" spans="2:12" s="57" customFormat="1" ht="20.25">
      <c r="B49" s="58" t="s">
        <v>107</v>
      </c>
      <c r="C49" s="58"/>
      <c r="D49" s="58"/>
      <c r="E49" s="58"/>
      <c r="F49" s="58"/>
      <c r="G49" s="58"/>
      <c r="H49" s="58"/>
      <c r="I49" s="58"/>
      <c r="J49" s="203"/>
      <c r="K49" s="203"/>
      <c r="L49" s="109" t="s">
        <v>99</v>
      </c>
    </row>
    <row r="50" spans="7:11" ht="9.75" customHeight="1">
      <c r="G50" s="43"/>
      <c r="H50" s="43"/>
      <c r="I50" s="43"/>
      <c r="J50" s="43"/>
      <c r="K50" s="43"/>
    </row>
    <row r="51" spans="2:12" ht="12" customHeight="1">
      <c r="B51" s="81" t="s">
        <v>53</v>
      </c>
      <c r="C51" s="172"/>
      <c r="D51" s="172"/>
      <c r="E51" s="40"/>
      <c r="F51" s="40"/>
      <c r="G51" s="44"/>
      <c r="H51" s="44"/>
      <c r="I51" s="44"/>
      <c r="J51" s="44"/>
      <c r="K51" s="44"/>
      <c r="L51" s="26"/>
    </row>
    <row r="52" spans="2:12" ht="12" customHeight="1">
      <c r="B52" s="55" t="s">
        <v>76</v>
      </c>
      <c r="C52" s="58"/>
      <c r="D52" s="58"/>
      <c r="G52" s="43"/>
      <c r="H52" s="43"/>
      <c r="I52" s="43"/>
      <c r="J52" s="43"/>
      <c r="K52" s="43"/>
      <c r="L52" s="27"/>
    </row>
    <row r="53" spans="2:12" ht="12" customHeight="1">
      <c r="B53" s="23" t="s">
        <v>54</v>
      </c>
      <c r="G53" s="43"/>
      <c r="H53" s="43"/>
      <c r="I53" s="43"/>
      <c r="J53" s="43"/>
      <c r="K53" s="43"/>
      <c r="L53" s="27"/>
    </row>
    <row r="54" spans="2:12" ht="13.5" customHeight="1">
      <c r="B54" s="55" t="s">
        <v>75</v>
      </c>
      <c r="C54" s="58"/>
      <c r="D54" s="58"/>
      <c r="G54" s="43"/>
      <c r="H54" s="43"/>
      <c r="I54" s="43"/>
      <c r="J54" s="43"/>
      <c r="K54" s="43"/>
      <c r="L54" s="27"/>
    </row>
    <row r="55" spans="2:12" ht="12" customHeight="1">
      <c r="B55" s="55" t="s">
        <v>56</v>
      </c>
      <c r="C55" s="58"/>
      <c r="D55" s="58"/>
      <c r="G55" s="43"/>
      <c r="H55" s="43"/>
      <c r="I55" s="43"/>
      <c r="J55" s="43"/>
      <c r="K55" s="43"/>
      <c r="L55" s="27"/>
    </row>
    <row r="56" spans="2:12" ht="12" customHeight="1">
      <c r="B56" s="55" t="s">
        <v>86</v>
      </c>
      <c r="C56" s="58"/>
      <c r="D56" s="58"/>
      <c r="G56" s="43"/>
      <c r="H56" s="43"/>
      <c r="I56" s="43"/>
      <c r="J56" s="43"/>
      <c r="K56" s="43"/>
      <c r="L56" s="27"/>
    </row>
    <row r="57" spans="2:12" ht="12" customHeight="1">
      <c r="B57" s="55" t="s">
        <v>87</v>
      </c>
      <c r="C57" s="58"/>
      <c r="D57" s="58"/>
      <c r="G57" s="43"/>
      <c r="H57" s="43"/>
      <c r="I57" s="43"/>
      <c r="J57" s="43"/>
      <c r="K57" s="43"/>
      <c r="L57" s="27"/>
    </row>
    <row r="58" spans="2:12" ht="12" customHeight="1">
      <c r="B58" s="21" t="s">
        <v>55</v>
      </c>
      <c r="C58" s="22"/>
      <c r="D58" s="22"/>
      <c r="E58" s="22"/>
      <c r="F58" s="22"/>
      <c r="G58" s="45"/>
      <c r="H58" s="45"/>
      <c r="I58" s="45"/>
      <c r="J58" s="45"/>
      <c r="K58" s="45"/>
      <c r="L58" s="28"/>
    </row>
    <row r="59" spans="2:12" ht="12" customHeight="1">
      <c r="B59" s="82" t="s">
        <v>15</v>
      </c>
      <c r="C59" s="83"/>
      <c r="D59" s="83"/>
      <c r="E59" s="83"/>
      <c r="F59" s="83"/>
      <c r="L59" s="27"/>
    </row>
    <row r="60" spans="2:12" ht="12" customHeight="1">
      <c r="B60" s="55" t="s">
        <v>57</v>
      </c>
      <c r="C60" s="58"/>
      <c r="D60" s="58"/>
      <c r="L60" s="27"/>
    </row>
    <row r="61" spans="2:12" s="57" customFormat="1" ht="12" customHeight="1">
      <c r="B61" s="55" t="s">
        <v>74</v>
      </c>
      <c r="C61" s="58"/>
      <c r="D61" s="58"/>
      <c r="E61" s="58"/>
      <c r="F61" s="58"/>
      <c r="G61" s="87"/>
      <c r="L61" s="88"/>
    </row>
    <row r="62" spans="2:12" ht="12" customHeight="1">
      <c r="B62" s="55" t="s">
        <v>70</v>
      </c>
      <c r="C62" s="58"/>
      <c r="D62" s="58"/>
      <c r="L62" s="27"/>
    </row>
    <row r="63" spans="2:12" ht="12" customHeight="1">
      <c r="B63" s="55" t="s">
        <v>58</v>
      </c>
      <c r="C63" s="58"/>
      <c r="D63" s="58"/>
      <c r="L63" s="27"/>
    </row>
    <row r="64" spans="2:12" ht="12" customHeight="1">
      <c r="B64" s="55" t="s">
        <v>59</v>
      </c>
      <c r="C64" s="58"/>
      <c r="D64" s="58"/>
      <c r="L64" s="27"/>
    </row>
    <row r="65" spans="2:12" ht="12" customHeight="1">
      <c r="B65" s="55" t="s">
        <v>71</v>
      </c>
      <c r="C65" s="58"/>
      <c r="D65" s="58"/>
      <c r="L65" s="27"/>
    </row>
    <row r="66" spans="2:12" s="57" customFormat="1" ht="12" customHeight="1">
      <c r="B66" s="61" t="s">
        <v>72</v>
      </c>
      <c r="C66" s="89"/>
      <c r="D66" s="89"/>
      <c r="E66" s="89"/>
      <c r="F66" s="89"/>
      <c r="G66" s="90"/>
      <c r="H66" s="91"/>
      <c r="I66" s="91"/>
      <c r="J66" s="91"/>
      <c r="K66" s="91"/>
      <c r="L66" s="92"/>
    </row>
    <row r="67" spans="2:12" ht="12" customHeight="1">
      <c r="B67" s="39" t="s">
        <v>8</v>
      </c>
      <c r="C67" s="40"/>
      <c r="D67" s="40"/>
      <c r="E67" s="40"/>
      <c r="F67" s="40"/>
      <c r="G67" s="46"/>
      <c r="H67" s="47"/>
      <c r="I67" s="47"/>
      <c r="J67" s="47"/>
      <c r="K67" s="47"/>
      <c r="L67" s="26"/>
    </row>
    <row r="68" spans="2:12" ht="12" customHeight="1">
      <c r="B68" s="59" t="s">
        <v>51</v>
      </c>
      <c r="C68" s="62"/>
      <c r="D68" s="62"/>
      <c r="E68" s="50"/>
      <c r="F68" s="50"/>
      <c r="L68" s="27"/>
    </row>
    <row r="69" spans="2:12" ht="12" customHeight="1">
      <c r="B69" s="55" t="s">
        <v>62</v>
      </c>
      <c r="C69" s="58"/>
      <c r="D69" s="58"/>
      <c r="L69" s="27"/>
    </row>
    <row r="70" spans="2:12" ht="12" customHeight="1">
      <c r="B70" s="55" t="s">
        <v>63</v>
      </c>
      <c r="C70" s="58"/>
      <c r="D70" s="58"/>
      <c r="L70" s="27"/>
    </row>
    <row r="71" spans="2:12" ht="12" customHeight="1">
      <c r="B71" s="23" t="s">
        <v>9</v>
      </c>
      <c r="L71" s="27"/>
    </row>
    <row r="72" spans="2:12" ht="12" customHeight="1">
      <c r="B72" s="23" t="s">
        <v>12</v>
      </c>
      <c r="L72" s="27"/>
    </row>
    <row r="73" spans="2:12" ht="12" customHeight="1">
      <c r="B73" s="21" t="s">
        <v>10</v>
      </c>
      <c r="C73" s="22"/>
      <c r="D73" s="22"/>
      <c r="E73" s="22"/>
      <c r="F73" s="22"/>
      <c r="G73" s="48"/>
      <c r="H73" s="49"/>
      <c r="I73" s="49"/>
      <c r="J73" s="49"/>
      <c r="K73" s="49"/>
      <c r="L73" s="28"/>
    </row>
    <row r="74" spans="2:12" ht="12" customHeight="1">
      <c r="B74" s="81" t="s">
        <v>61</v>
      </c>
      <c r="C74" s="172"/>
      <c r="D74" s="172"/>
      <c r="E74" s="40"/>
      <c r="F74" s="40"/>
      <c r="G74" s="46"/>
      <c r="H74" s="47"/>
      <c r="I74" s="47"/>
      <c r="J74" s="47"/>
      <c r="K74" s="47"/>
      <c r="L74" s="26"/>
    </row>
    <row r="75" spans="2:12" ht="12" customHeight="1">
      <c r="B75" s="55" t="s">
        <v>49</v>
      </c>
      <c r="C75" s="58"/>
      <c r="D75" s="58"/>
      <c r="L75" s="27"/>
    </row>
    <row r="76" spans="2:12" ht="12" customHeight="1">
      <c r="B76" s="55" t="s">
        <v>50</v>
      </c>
      <c r="C76" s="58"/>
      <c r="D76" s="58"/>
      <c r="L76" s="27"/>
    </row>
    <row r="77" spans="2:12" ht="12" customHeight="1">
      <c r="B77" s="23" t="s">
        <v>7</v>
      </c>
      <c r="L77" s="27"/>
    </row>
    <row r="78" spans="2:12" ht="12" customHeight="1">
      <c r="B78" s="39" t="s">
        <v>60</v>
      </c>
      <c r="C78" s="40"/>
      <c r="D78" s="40"/>
      <c r="E78" s="40"/>
      <c r="F78" s="40"/>
      <c r="G78" s="46"/>
      <c r="H78" s="47"/>
      <c r="I78" s="47"/>
      <c r="J78" s="47"/>
      <c r="K78" s="47"/>
      <c r="L78" s="26"/>
    </row>
    <row r="79" spans="2:12" ht="12" customHeight="1">
      <c r="B79" s="23" t="s">
        <v>11</v>
      </c>
      <c r="L79" s="27"/>
    </row>
    <row r="80" spans="2:12" ht="12" customHeight="1">
      <c r="B80" s="23" t="s">
        <v>6</v>
      </c>
      <c r="L80" s="27"/>
    </row>
    <row r="81" spans="2:12" ht="12" customHeight="1">
      <c r="B81" s="61" t="s">
        <v>48</v>
      </c>
      <c r="C81" s="89"/>
      <c r="D81" s="89"/>
      <c r="E81" s="22"/>
      <c r="F81" s="22"/>
      <c r="G81" s="48"/>
      <c r="H81" s="49"/>
      <c r="I81" s="49"/>
      <c r="J81" s="49"/>
      <c r="K81" s="49"/>
      <c r="L81" s="28"/>
    </row>
    <row r="82" spans="2:12" ht="12" customHeight="1">
      <c r="B82" s="24" t="s">
        <v>17</v>
      </c>
      <c r="C82" s="25"/>
      <c r="D82" s="25"/>
      <c r="E82" s="25"/>
      <c r="F82" s="25"/>
      <c r="G82" s="51"/>
      <c r="H82" s="52"/>
      <c r="I82" s="52"/>
      <c r="J82" s="52"/>
      <c r="K82" s="52"/>
      <c r="L82" s="53"/>
    </row>
    <row r="83" spans="2:12" ht="12.75">
      <c r="B83" s="208" t="s">
        <v>103</v>
      </c>
      <c r="C83" s="30"/>
      <c r="D83" s="30"/>
      <c r="L83" s="204"/>
    </row>
    <row r="84" spans="2:13" s="35" customFormat="1" ht="11.25">
      <c r="B84" s="30"/>
      <c r="C84" s="30"/>
      <c r="D84" s="30"/>
      <c r="E84" s="30"/>
      <c r="F84" s="30"/>
      <c r="G84" s="31"/>
      <c r="H84" s="31"/>
      <c r="I84" s="32"/>
      <c r="J84" s="32"/>
      <c r="K84" s="32"/>
      <c r="L84" s="33"/>
      <c r="M84" s="34"/>
    </row>
    <row r="85" spans="2:31" s="209" customFormat="1" ht="11.25">
      <c r="B85" s="35" t="s">
        <v>102</v>
      </c>
      <c r="G85" s="209" t="s">
        <v>100</v>
      </c>
      <c r="J85" s="210"/>
      <c r="K85" s="210">
        <f ca="1">TODAY()</f>
        <v>42812</v>
      </c>
      <c r="L85" s="211" t="s">
        <v>105</v>
      </c>
      <c r="M85" s="212"/>
      <c r="N85" s="212"/>
      <c r="O85" s="213"/>
      <c r="P85" s="214"/>
      <c r="Y85" s="224">
        <f ca="1">TODAY()</f>
        <v>42812</v>
      </c>
      <c r="Z85" s="225"/>
      <c r="AB85" s="212" t="s">
        <v>101</v>
      </c>
      <c r="AC85" s="212"/>
      <c r="AD85" s="212"/>
      <c r="AE85" s="215"/>
    </row>
  </sheetData>
  <sheetProtection password="F795" sheet="1" objects="1" scenarios="1" selectLockedCells="1"/>
  <mergeCells count="5">
    <mergeCell ref="Y85:Z85"/>
    <mergeCell ref="C19:D19"/>
    <mergeCell ref="F19:H19"/>
    <mergeCell ref="J21:L21"/>
    <mergeCell ref="Y46:Z46"/>
  </mergeCells>
  <printOptions/>
  <pageMargins left="0.3937007874015748" right="0.1968503937007874" top="0.5905511811023623" bottom="0.5905511811023623" header="0.5118110236220472" footer="0.5118110236220472"/>
  <pageSetup fitToHeight="3" horizontalDpi="300" verticalDpi="300" orientation="landscape" paperSize="9" scale="95" r:id="rId4"/>
  <headerFooter alignWithMargins="0">
    <oddHeader>&amp;C
&amp;R
</oddHeader>
  </headerFooter>
  <rowBreaks count="1" manualBreakCount="1">
    <brk id="46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Diethard Linck</cp:lastModifiedBy>
  <cp:lastPrinted>2017-03-08T15:11:41Z</cp:lastPrinted>
  <dcterms:created xsi:type="dcterms:W3CDTF">2003-03-16T17:17:02Z</dcterms:created>
  <dcterms:modified xsi:type="dcterms:W3CDTF">2017-03-18T14:54:46Z</dcterms:modified>
  <cp:category/>
  <cp:version/>
  <cp:contentType/>
  <cp:contentStatus/>
</cp:coreProperties>
</file>